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0365" windowHeight="3855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C18" i="1" l="1"/>
  <c r="G8" i="1"/>
  <c r="G7" i="1"/>
  <c r="D41" i="1"/>
  <c r="D40" i="1"/>
  <c r="D38" i="1" l="1"/>
  <c r="D37" i="1"/>
  <c r="H27" i="1"/>
  <c r="H33" i="1"/>
  <c r="H32" i="1"/>
  <c r="F32" i="1"/>
  <c r="C32" i="1"/>
  <c r="U28" i="1"/>
  <c r="U27" i="1"/>
  <c r="Q27" i="1"/>
  <c r="U19" i="1"/>
  <c r="U20" i="1" s="1"/>
  <c r="R28" i="1"/>
  <c r="S28" i="1" s="1"/>
  <c r="R27" i="1"/>
  <c r="S27" i="1" s="1"/>
  <c r="U29" i="1" s="1"/>
  <c r="R19" i="1"/>
  <c r="U18" i="1"/>
  <c r="Q18" i="1"/>
  <c r="S19" i="1"/>
  <c r="R18" i="1"/>
  <c r="S18" i="1" s="1"/>
  <c r="O10" i="1"/>
  <c r="Q7" i="1"/>
  <c r="R10" i="1"/>
  <c r="S10" i="1" s="1"/>
  <c r="U10" i="1" s="1"/>
  <c r="R9" i="1"/>
  <c r="S9" i="1" s="1"/>
  <c r="U9" i="1" s="1"/>
  <c r="R8" i="1"/>
  <c r="S8" i="1" s="1"/>
  <c r="U8" i="1" s="1"/>
  <c r="R7" i="1"/>
  <c r="S7" i="1" s="1"/>
  <c r="U7" i="1" s="1"/>
  <c r="H31" i="1"/>
  <c r="F31" i="1"/>
  <c r="C31" i="1"/>
  <c r="F14" i="1"/>
  <c r="G14" i="1" s="1"/>
  <c r="H14" i="1" s="1"/>
  <c r="J14" i="1" s="1"/>
  <c r="C28" i="1"/>
  <c r="F28" i="1" s="1"/>
  <c r="H28" i="1" s="1"/>
  <c r="D27" i="1"/>
  <c r="C27" i="1"/>
  <c r="F13" i="1"/>
  <c r="F12" i="1"/>
  <c r="G12" i="1"/>
  <c r="H12" i="1" s="1"/>
  <c r="J12" i="1" s="1"/>
  <c r="G13" i="1"/>
  <c r="H13" i="1" s="1"/>
  <c r="J13" i="1" s="1"/>
  <c r="F11" i="1"/>
  <c r="G11" i="1" s="1"/>
  <c r="H11" i="1" s="1"/>
  <c r="J11" i="1" s="1"/>
  <c r="D22" i="1"/>
  <c r="C22" i="1"/>
  <c r="C19" i="1"/>
  <c r="E19" i="1" s="1"/>
  <c r="G19" i="1" s="1"/>
  <c r="F18" i="1"/>
  <c r="E18" i="1"/>
  <c r="G10" i="1"/>
  <c r="H10" i="1" s="1"/>
  <c r="J10" i="1" s="1"/>
  <c r="F9" i="1"/>
  <c r="G9" i="1" s="1"/>
  <c r="H9" i="1" s="1"/>
  <c r="J9" i="1" s="1"/>
  <c r="C8" i="1"/>
  <c r="H8" i="1" s="1"/>
  <c r="J8" i="1" s="1"/>
  <c r="F7" i="1"/>
  <c r="U11" i="1" l="1"/>
  <c r="D36" i="1" s="1"/>
  <c r="F27" i="1"/>
  <c r="E22" i="1"/>
  <c r="G22" i="1" s="1"/>
  <c r="G18" i="1"/>
  <c r="G23" i="1" s="1"/>
  <c r="C7" i="1" l="1"/>
  <c r="H7" i="1" s="1"/>
  <c r="J7" i="1" s="1"/>
  <c r="J15" i="1" s="1"/>
</calcChain>
</file>

<file path=xl/sharedStrings.xml><?xml version="1.0" encoding="utf-8"?>
<sst xmlns="http://schemas.openxmlformats.org/spreadsheetml/2006/main" count="97" uniqueCount="53">
  <si>
    <t>Asanácia prízemného bytu  - Námestie sv. Mikuláša 4</t>
  </si>
  <si>
    <t xml:space="preserve"> - výkaz výmer</t>
  </si>
  <si>
    <t>Stena</t>
  </si>
  <si>
    <t>hmotnosť (t)</t>
  </si>
  <si>
    <t>objemová hmotnosť kg/m3</t>
  </si>
  <si>
    <t>objem (m3)</t>
  </si>
  <si>
    <t>hrúbka (m)</t>
  </si>
  <si>
    <t>dĺžka (m)</t>
  </si>
  <si>
    <t>výška (m)</t>
  </si>
  <si>
    <t>otvory (m2)</t>
  </si>
  <si>
    <t>plocha steny bez otvorov (m2)</t>
  </si>
  <si>
    <t>Hlavný byt</t>
  </si>
  <si>
    <t>Spolu tehla</t>
  </si>
  <si>
    <t>Kubatúra tehly</t>
  </si>
  <si>
    <t>Kubatúra betónu</t>
  </si>
  <si>
    <t>Plocha (m2)</t>
  </si>
  <si>
    <t>podklad</t>
  </si>
  <si>
    <t>objemová hmotnosť (kg/m3)</t>
  </si>
  <si>
    <t>chodník</t>
  </si>
  <si>
    <t>základové pásy</t>
  </si>
  <si>
    <t>dĺžka</t>
  </si>
  <si>
    <t>profil (0,4x0,4)</t>
  </si>
  <si>
    <t>Objemová hmotnosť (kg/m3)</t>
  </si>
  <si>
    <t>Hmotnosť (t)</t>
  </si>
  <si>
    <t>spolu betón</t>
  </si>
  <si>
    <t>5 (2x)</t>
  </si>
  <si>
    <t>Rezivo</t>
  </si>
  <si>
    <t>krokva</t>
  </si>
  <si>
    <t>objem hmotnosť (kg/m3)</t>
  </si>
  <si>
    <t>počet (ks)</t>
  </si>
  <si>
    <t>Kubatúra Rezivo</t>
  </si>
  <si>
    <t>stropný trám</t>
  </si>
  <si>
    <t>profil (m2)</t>
  </si>
  <si>
    <t>spolu rezivo</t>
  </si>
  <si>
    <t>komín</t>
  </si>
  <si>
    <t>plocha (m2)</t>
  </si>
  <si>
    <t>objem hmotnosť         ( kg/m3)</t>
  </si>
  <si>
    <t>Prístavba 1</t>
  </si>
  <si>
    <t>Prístavba 2</t>
  </si>
  <si>
    <t>3 (2x)</t>
  </si>
  <si>
    <t>Prístavba 3</t>
  </si>
  <si>
    <t>2 (2x)</t>
  </si>
  <si>
    <t>Rekapitulácia</t>
  </si>
  <si>
    <t>Kubatúra dreva</t>
  </si>
  <si>
    <t>záklop-strop</t>
  </si>
  <si>
    <t>hmotnosť (kg)</t>
  </si>
  <si>
    <t>kg</t>
  </si>
  <si>
    <t>záklop - krov</t>
  </si>
  <si>
    <t>Obostavaný objem</t>
  </si>
  <si>
    <r>
      <t>m</t>
    </r>
    <r>
      <rPr>
        <vertAlign val="superscript"/>
        <sz val="11"/>
        <color theme="1"/>
        <rFont val="Verdana"/>
        <family val="2"/>
        <charset val="238"/>
      </rPr>
      <t>3</t>
    </r>
  </si>
  <si>
    <t>Zastavaná plocha</t>
  </si>
  <si>
    <r>
      <t>m</t>
    </r>
    <r>
      <rPr>
        <vertAlign val="superscript"/>
        <sz val="11"/>
        <color theme="1"/>
        <rFont val="Verdana"/>
        <family val="2"/>
        <charset val="238"/>
      </rPr>
      <t>2</t>
    </r>
  </si>
  <si>
    <t>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</si>
</sst>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Verdana"/>
      <family val="2"/>
      <charset val="238"/>
    </font>
    <font>
      <b/>
      <sz val="11"/>
      <color theme="0"/>
      <name val="Verdana"/>
      <family val="2"/>
      <charset val="238"/>
    </font>
    <font>
      <sz val="11"/>
      <name val="Verdana"/>
      <family val="2"/>
      <charset val="238"/>
    </font>
    <font>
      <vertAlign val="superscript"/>
      <sz val="11"/>
      <color theme="1"/>
      <name val="Verdan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808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0" xfId="0" applyFont="1" applyFill="1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0" fillId="6" borderId="1" xfId="0" applyFill="1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/>
    <xf numFmtId="0" fontId="0" fillId="6" borderId="6" xfId="0" applyFill="1" applyBorder="1"/>
    <xf numFmtId="0" fontId="0" fillId="0" borderId="7" xfId="0" applyBorder="1"/>
    <xf numFmtId="0" fontId="0" fillId="0" borderId="8" xfId="0" applyBorder="1"/>
    <xf numFmtId="0" fontId="0" fillId="6" borderId="8" xfId="0" applyFill="1" applyBorder="1"/>
    <xf numFmtId="0" fontId="0" fillId="6" borderId="9" xfId="0" applyFill="1" applyBorder="1"/>
    <xf numFmtId="0" fontId="0" fillId="0" borderId="10" xfId="0" applyBorder="1"/>
    <xf numFmtId="0" fontId="0" fillId="0" borderId="11" xfId="0" applyBorder="1"/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7" borderId="0" xfId="0" applyFont="1" applyFill="1"/>
    <xf numFmtId="0" fontId="1" fillId="8" borderId="0" xfId="0" applyFont="1" applyFill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4" borderId="8" xfId="0" applyFill="1" applyBorder="1"/>
    <xf numFmtId="0" fontId="0" fillId="4" borderId="9" xfId="0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4" borderId="14" xfId="0" applyFill="1" applyBorder="1"/>
    <xf numFmtId="0" fontId="0" fillId="4" borderId="15" xfId="0" applyFill="1" applyBorder="1"/>
    <xf numFmtId="0" fontId="1" fillId="3" borderId="0" xfId="0" applyFont="1" applyFill="1"/>
    <xf numFmtId="0" fontId="0" fillId="0" borderId="0" xfId="0" applyFill="1" applyBorder="1"/>
    <xf numFmtId="0" fontId="0" fillId="0" borderId="2" xfId="0" applyBorder="1"/>
    <xf numFmtId="0" fontId="0" fillId="0" borderId="3" xfId="0" applyBorder="1"/>
    <xf numFmtId="0" fontId="0" fillId="6" borderId="3" xfId="0" applyFill="1" applyBorder="1"/>
    <xf numFmtId="0" fontId="0" fillId="6" borderId="4" xfId="0" applyFill="1" applyBorder="1"/>
    <xf numFmtId="0" fontId="0" fillId="0" borderId="1" xfId="0" applyFill="1" applyBorder="1"/>
    <xf numFmtId="0" fontId="0" fillId="0" borderId="8" xfId="0" applyFill="1" applyBorder="1"/>
    <xf numFmtId="0" fontId="0" fillId="0" borderId="5" xfId="0" applyFill="1" applyBorder="1" applyAlignment="1">
      <alignment horizontal="right"/>
    </xf>
    <xf numFmtId="0" fontId="0" fillId="9" borderId="0" xfId="0" applyFill="1"/>
    <xf numFmtId="0" fontId="1" fillId="10" borderId="0" xfId="0" applyFont="1" applyFill="1"/>
    <xf numFmtId="0" fontId="0" fillId="9" borderId="1" xfId="0" applyFill="1" applyBorder="1"/>
    <xf numFmtId="0" fontId="0" fillId="9" borderId="6" xfId="0" applyFill="1" applyBorder="1"/>
    <xf numFmtId="0" fontId="0" fillId="9" borderId="8" xfId="0" applyFill="1" applyBorder="1"/>
    <xf numFmtId="0" fontId="0" fillId="9" borderId="9" xfId="0" applyFill="1" applyBorder="1"/>
    <xf numFmtId="0" fontId="0" fillId="0" borderId="5" xfId="0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0" fillId="0" borderId="0" xfId="0" applyFill="1" applyBorder="1" applyAlignment="1">
      <alignment horizontal="center" vertical="center"/>
    </xf>
    <xf numFmtId="0" fontId="0" fillId="9" borderId="0" xfId="0" applyFill="1" applyAlignment="1">
      <alignment vertical="center"/>
    </xf>
    <xf numFmtId="0" fontId="1" fillId="8" borderId="0" xfId="0" applyFont="1" applyFill="1" applyAlignment="1">
      <alignment vertical="center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vertical="center" wrapText="1"/>
    </xf>
    <xf numFmtId="0" fontId="0" fillId="0" borderId="7" xfId="0" applyBorder="1" applyAlignment="1">
      <alignment horizontal="right"/>
    </xf>
    <xf numFmtId="0" fontId="1" fillId="7" borderId="0" xfId="0" applyFont="1" applyFill="1" applyBorder="1" applyAlignment="1">
      <alignment vertical="center" wrapText="1"/>
    </xf>
    <xf numFmtId="0" fontId="1" fillId="7" borderId="22" xfId="0" applyFont="1" applyFill="1" applyBorder="1"/>
    <xf numFmtId="0" fontId="0" fillId="0" borderId="0" xfId="0" applyBorder="1" applyAlignment="1">
      <alignment horizontal="right"/>
    </xf>
    <xf numFmtId="0" fontId="1" fillId="7" borderId="16" xfId="0" applyFont="1" applyFill="1" applyBorder="1" applyAlignment="1">
      <alignment vertical="center" wrapText="1"/>
    </xf>
    <xf numFmtId="0" fontId="1" fillId="7" borderId="23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2" fillId="0" borderId="18" xfId="0" applyFont="1" applyFill="1" applyBorder="1"/>
    <xf numFmtId="0" fontId="2" fillId="0" borderId="3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6" borderId="3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9" borderId="20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80800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41"/>
  <sheetViews>
    <sheetView tabSelected="1" zoomScale="70" zoomScaleNormal="70" workbookViewId="0">
      <selection activeCell="L30" sqref="L30"/>
    </sheetView>
  </sheetViews>
  <sheetFormatPr defaultRowHeight="14.25" x14ac:dyDescent="0.2"/>
  <cols>
    <col min="1" max="1" width="6.59765625" customWidth="1"/>
    <col min="2" max="2" width="10.69921875" customWidth="1"/>
    <col min="3" max="3" width="7.3984375" customWidth="1"/>
    <col min="4" max="4" width="7.19921875" customWidth="1"/>
    <col min="5" max="5" width="8.296875" customWidth="1"/>
    <col min="6" max="6" width="10.5" customWidth="1"/>
    <col min="7" max="7" width="12.19921875" customWidth="1"/>
    <col min="8" max="8" width="8.5" customWidth="1"/>
    <col min="9" max="9" width="9.59765625" customWidth="1"/>
    <col min="12" max="12" width="10.09765625" customWidth="1"/>
  </cols>
  <sheetData>
    <row r="4" spans="1:21" x14ac:dyDescent="0.2">
      <c r="B4" s="1" t="s">
        <v>0</v>
      </c>
      <c r="C4" s="1"/>
      <c r="D4" s="1"/>
      <c r="E4" s="1"/>
      <c r="F4" s="1"/>
      <c r="G4" s="1"/>
      <c r="H4" s="1"/>
      <c r="I4" t="s">
        <v>1</v>
      </c>
    </row>
    <row r="5" spans="1:21" ht="24" customHeight="1" thickBot="1" x14ac:dyDescent="0.25">
      <c r="B5" s="22" t="s">
        <v>13</v>
      </c>
      <c r="C5" s="22"/>
      <c r="L5" s="22" t="s">
        <v>13</v>
      </c>
      <c r="M5" s="22"/>
    </row>
    <row r="6" spans="1:21" s="2" customFormat="1" ht="59.25" customHeight="1" thickBot="1" x14ac:dyDescent="0.25">
      <c r="A6" s="21" t="s">
        <v>11</v>
      </c>
      <c r="B6" s="29" t="s">
        <v>2</v>
      </c>
      <c r="C6" s="30" t="s">
        <v>8</v>
      </c>
      <c r="D6" s="30" t="s">
        <v>7</v>
      </c>
      <c r="E6" s="30" t="s">
        <v>6</v>
      </c>
      <c r="F6" s="30" t="s">
        <v>9</v>
      </c>
      <c r="G6" s="30" t="s">
        <v>10</v>
      </c>
      <c r="H6" s="30" t="s">
        <v>5</v>
      </c>
      <c r="I6" s="30" t="s">
        <v>4</v>
      </c>
      <c r="J6" s="31" t="s">
        <v>3</v>
      </c>
      <c r="L6" s="64" t="s">
        <v>37</v>
      </c>
      <c r="M6" s="29" t="s">
        <v>2</v>
      </c>
      <c r="N6" s="30" t="s">
        <v>8</v>
      </c>
      <c r="O6" s="30" t="s">
        <v>7</v>
      </c>
      <c r="P6" s="30" t="s">
        <v>6</v>
      </c>
      <c r="Q6" s="30" t="s">
        <v>9</v>
      </c>
      <c r="R6" s="30" t="s">
        <v>10</v>
      </c>
      <c r="S6" s="30" t="s">
        <v>5</v>
      </c>
      <c r="T6" s="30" t="s">
        <v>4</v>
      </c>
      <c r="U6" s="31" t="s">
        <v>3</v>
      </c>
    </row>
    <row r="7" spans="1:21" x14ac:dyDescent="0.2">
      <c r="B7" s="38">
        <v>1</v>
      </c>
      <c r="C7" s="39">
        <f>(2.7+5)/2</f>
        <v>3.85</v>
      </c>
      <c r="D7" s="39">
        <v>4.4000000000000004</v>
      </c>
      <c r="E7" s="39">
        <v>0.35</v>
      </c>
      <c r="F7" s="39">
        <f>0.7*2.05</f>
        <v>1.4349999999999998</v>
      </c>
      <c r="G7" s="39">
        <f>((C7*D7)-F7)</f>
        <v>15.505000000000001</v>
      </c>
      <c r="H7" s="40">
        <f>G7*E7</f>
        <v>5.4267500000000002</v>
      </c>
      <c r="I7" s="89">
        <v>1750</v>
      </c>
      <c r="J7" s="41">
        <f>(I7*H7)/1000</f>
        <v>9.4968125000000008</v>
      </c>
      <c r="M7" s="38">
        <v>1</v>
      </c>
      <c r="N7" s="39">
        <v>2.2000000000000002</v>
      </c>
      <c r="O7" s="39">
        <v>7.5</v>
      </c>
      <c r="P7" s="39">
        <v>0.15</v>
      </c>
      <c r="Q7" s="39">
        <f>(0.7*1.9*3)+(1.12*0.95)</f>
        <v>5.0539999999999994</v>
      </c>
      <c r="R7" s="39">
        <f>((N7*O7)-Q7)</f>
        <v>11.446000000000002</v>
      </c>
      <c r="S7" s="40">
        <f>R7*P7</f>
        <v>1.7169000000000001</v>
      </c>
      <c r="T7" s="89">
        <v>1750</v>
      </c>
      <c r="U7" s="41">
        <f>($T$7*S7)/1000</f>
        <v>3.0045750000000004</v>
      </c>
    </row>
    <row r="8" spans="1:21" x14ac:dyDescent="0.2">
      <c r="B8" s="9">
        <v>2</v>
      </c>
      <c r="C8" s="5">
        <f>(2.7+5)/2</f>
        <v>3.85</v>
      </c>
      <c r="D8" s="5">
        <v>4.4000000000000004</v>
      </c>
      <c r="E8" s="5">
        <v>0.35</v>
      </c>
      <c r="F8" s="5">
        <v>0</v>
      </c>
      <c r="G8" s="5">
        <f>((C8*D8)-F8)</f>
        <v>16.940000000000001</v>
      </c>
      <c r="H8" s="6">
        <f>G8*E8</f>
        <v>5.9290000000000003</v>
      </c>
      <c r="I8" s="97"/>
      <c r="J8" s="10">
        <f>($I$7*H8)/1000</f>
        <v>10.37575</v>
      </c>
      <c r="M8" s="9">
        <v>2</v>
      </c>
      <c r="N8" s="5">
        <v>2.2000000000000002</v>
      </c>
      <c r="O8" s="5">
        <v>2</v>
      </c>
      <c r="P8" s="5">
        <v>0.15</v>
      </c>
      <c r="Q8" s="5">
        <v>0</v>
      </c>
      <c r="R8" s="5">
        <f>((N8*O8)-Q8)</f>
        <v>4.4000000000000004</v>
      </c>
      <c r="S8" s="6">
        <f>R8*P8</f>
        <v>0.66</v>
      </c>
      <c r="T8" s="97"/>
      <c r="U8" s="10">
        <f t="shared" ref="U8:U10" si="0">($T$7*S8)/1000</f>
        <v>1.155</v>
      </c>
    </row>
    <row r="9" spans="1:21" x14ac:dyDescent="0.2">
      <c r="B9" s="51">
        <v>3</v>
      </c>
      <c r="C9" s="5">
        <v>2.7</v>
      </c>
      <c r="D9" s="5">
        <v>15.34</v>
      </c>
      <c r="E9" s="5">
        <v>0.35</v>
      </c>
      <c r="F9" s="5">
        <f>(3*(1.7*1.4))+(0.8*2)</f>
        <v>8.74</v>
      </c>
      <c r="G9" s="5">
        <f t="shared" ref="G9:G13" si="1">((C9*D9)-F9)</f>
        <v>32.677999999999997</v>
      </c>
      <c r="H9" s="6">
        <f t="shared" ref="H9:H13" si="2">G9*E9</f>
        <v>11.437299999999999</v>
      </c>
      <c r="I9" s="97"/>
      <c r="J9" s="10">
        <f t="shared" ref="J9:J10" si="3">($I$7*H9)/1000</f>
        <v>20.015274999999999</v>
      </c>
      <c r="M9" s="51">
        <v>3</v>
      </c>
      <c r="N9" s="5">
        <v>2.2000000000000002</v>
      </c>
      <c r="O9" s="5">
        <v>2</v>
      </c>
      <c r="P9" s="5">
        <v>0.15</v>
      </c>
      <c r="Q9" s="5">
        <v>0</v>
      </c>
      <c r="R9" s="5">
        <f t="shared" ref="R9:R10" si="4">((N9*O9)-Q9)</f>
        <v>4.4000000000000004</v>
      </c>
      <c r="S9" s="6">
        <f t="shared" ref="S9:S10" si="5">R9*P9</f>
        <v>0.66</v>
      </c>
      <c r="T9" s="97"/>
      <c r="U9" s="10">
        <f t="shared" si="0"/>
        <v>1.155</v>
      </c>
    </row>
    <row r="10" spans="1:21" ht="15" thickBot="1" x14ac:dyDescent="0.25">
      <c r="B10" s="51">
        <v>4</v>
      </c>
      <c r="C10" s="5">
        <v>5</v>
      </c>
      <c r="D10" s="5">
        <v>15.34</v>
      </c>
      <c r="E10" s="5">
        <v>0.35</v>
      </c>
      <c r="F10" s="5">
        <v>0</v>
      </c>
      <c r="G10" s="5">
        <f t="shared" si="1"/>
        <v>76.7</v>
      </c>
      <c r="H10" s="6">
        <f t="shared" si="2"/>
        <v>26.844999999999999</v>
      </c>
      <c r="I10" s="97"/>
      <c r="J10" s="10">
        <f t="shared" si="3"/>
        <v>46.978749999999998</v>
      </c>
      <c r="M10" s="67">
        <v>4</v>
      </c>
      <c r="N10" s="12">
        <v>2.2000000000000002</v>
      </c>
      <c r="O10" s="12">
        <f>(1.6+0.9+2.8+0.8+3.15)</f>
        <v>9.25</v>
      </c>
      <c r="P10" s="12">
        <v>0.15</v>
      </c>
      <c r="Q10" s="12">
        <v>0</v>
      </c>
      <c r="R10" s="12">
        <f t="shared" si="4"/>
        <v>20.350000000000001</v>
      </c>
      <c r="S10" s="13">
        <f t="shared" si="5"/>
        <v>3.0525000000000002</v>
      </c>
      <c r="T10" s="90"/>
      <c r="U10" s="14">
        <f t="shared" si="0"/>
        <v>5.3418749999999999</v>
      </c>
    </row>
    <row r="11" spans="1:21" ht="28.5" x14ac:dyDescent="0.2">
      <c r="B11" s="44" t="s">
        <v>25</v>
      </c>
      <c r="C11" s="5">
        <v>2.65</v>
      </c>
      <c r="D11" s="42">
        <v>4.4000000000000004</v>
      </c>
      <c r="E11" s="42">
        <v>0.15</v>
      </c>
      <c r="F11" s="5">
        <f>0.8*1.97</f>
        <v>1.5760000000000001</v>
      </c>
      <c r="G11" s="5">
        <f t="shared" si="1"/>
        <v>10.084</v>
      </c>
      <c r="H11" s="6">
        <f t="shared" si="2"/>
        <v>1.5125999999999999</v>
      </c>
      <c r="I11" s="97"/>
      <c r="J11" s="10">
        <f>($I$7*H11)/1000</f>
        <v>2.6470499999999997</v>
      </c>
      <c r="M11" s="65"/>
      <c r="N11" s="4"/>
      <c r="O11" s="37"/>
      <c r="P11" s="37"/>
      <c r="Q11" s="4"/>
      <c r="R11" s="4"/>
      <c r="S11" s="37"/>
      <c r="T11" s="68" t="s">
        <v>12</v>
      </c>
      <c r="U11" s="69">
        <f>SUM(U7:U10)</f>
        <v>10.65645</v>
      </c>
    </row>
    <row r="12" spans="1:21" x14ac:dyDescent="0.2">
      <c r="B12" s="44">
        <v>6</v>
      </c>
      <c r="C12" s="42">
        <v>2.65</v>
      </c>
      <c r="D12" s="42">
        <v>4.4000000000000004</v>
      </c>
      <c r="E12" s="42">
        <v>0.35</v>
      </c>
      <c r="F12" s="5">
        <f>0.8*1.97</f>
        <v>1.5760000000000001</v>
      </c>
      <c r="G12" s="5">
        <f t="shared" si="1"/>
        <v>10.084</v>
      </c>
      <c r="H12" s="6">
        <f t="shared" si="2"/>
        <v>3.5293999999999994</v>
      </c>
      <c r="I12" s="97"/>
      <c r="J12" s="10">
        <f t="shared" ref="J12:J13" si="6">($I$7*H12)/1000</f>
        <v>6.1764499999999991</v>
      </c>
      <c r="M12" s="65"/>
      <c r="N12" s="37"/>
      <c r="O12" s="37"/>
      <c r="P12" s="37"/>
      <c r="Q12" s="4"/>
      <c r="R12" s="4"/>
      <c r="S12" s="37"/>
      <c r="T12" s="66"/>
      <c r="U12" s="37"/>
    </row>
    <row r="13" spans="1:21" x14ac:dyDescent="0.2">
      <c r="B13" s="44">
        <v>7</v>
      </c>
      <c r="C13" s="42">
        <v>2.65</v>
      </c>
      <c r="D13" s="42">
        <v>4.7</v>
      </c>
      <c r="E13" s="42">
        <v>0.15</v>
      </c>
      <c r="F13" s="5">
        <f>0.6*1.97</f>
        <v>1.1819999999999999</v>
      </c>
      <c r="G13" s="5">
        <f t="shared" si="1"/>
        <v>11.273</v>
      </c>
      <c r="H13" s="6">
        <f t="shared" si="2"/>
        <v>1.69095</v>
      </c>
      <c r="I13" s="97"/>
      <c r="J13" s="10">
        <f t="shared" si="6"/>
        <v>2.9591624999999997</v>
      </c>
      <c r="M13" s="65"/>
      <c r="N13" s="37"/>
      <c r="O13" s="37"/>
      <c r="P13" s="37"/>
      <c r="Q13" s="4"/>
      <c r="R13" s="4"/>
      <c r="S13" s="37"/>
      <c r="T13" s="66"/>
      <c r="U13" s="37"/>
    </row>
    <row r="14" spans="1:21" ht="15" thickBot="1" x14ac:dyDescent="0.25">
      <c r="B14" s="52" t="s">
        <v>34</v>
      </c>
      <c r="C14" s="43">
        <v>0.5</v>
      </c>
      <c r="D14" s="43">
        <v>7</v>
      </c>
      <c r="E14" s="43">
        <v>0.5</v>
      </c>
      <c r="F14" s="12">
        <f>0.2*0.2</f>
        <v>4.0000000000000008E-2</v>
      </c>
      <c r="G14" s="43">
        <f>((C14*E14)-F14)</f>
        <v>0.21</v>
      </c>
      <c r="H14" s="13">
        <f>G14*D14</f>
        <v>1.47</v>
      </c>
      <c r="I14" s="90"/>
      <c r="J14" s="14">
        <f>($I$7*H14)/1000</f>
        <v>2.5724999999999998</v>
      </c>
      <c r="L14" s="98"/>
      <c r="M14" s="98"/>
      <c r="N14" s="37"/>
      <c r="O14" s="37"/>
      <c r="P14" s="37"/>
      <c r="Q14" s="37"/>
      <c r="R14" s="37"/>
      <c r="S14" s="37"/>
      <c r="T14" s="66"/>
      <c r="U14" s="37"/>
    </row>
    <row r="15" spans="1:21" x14ac:dyDescent="0.2">
      <c r="F15" s="4"/>
      <c r="H15" s="3"/>
      <c r="I15" s="20" t="s">
        <v>12</v>
      </c>
      <c r="J15" s="20">
        <f>SUM(J7:J14)</f>
        <v>101.22175000000001</v>
      </c>
      <c r="L15" s="98"/>
      <c r="M15" s="98"/>
      <c r="N15" s="37"/>
      <c r="O15" s="37"/>
      <c r="P15" s="37"/>
      <c r="Q15" s="37"/>
      <c r="R15" s="37"/>
      <c r="S15" s="37"/>
      <c r="T15" s="37"/>
      <c r="U15" s="37"/>
    </row>
    <row r="16" spans="1:21" ht="24" customHeight="1" thickBot="1" x14ac:dyDescent="0.25">
      <c r="B16" s="23" t="s">
        <v>14</v>
      </c>
      <c r="C16" s="23"/>
      <c r="F16" s="4"/>
      <c r="H16" s="3"/>
      <c r="I16" s="3"/>
      <c r="J16" s="3"/>
      <c r="L16" s="22" t="s">
        <v>13</v>
      </c>
      <c r="M16" s="22"/>
    </row>
    <row r="17" spans="2:21" s="2" customFormat="1" ht="42" customHeight="1" thickBot="1" x14ac:dyDescent="0.25">
      <c r="B17" s="17"/>
      <c r="C17" s="18" t="s">
        <v>15</v>
      </c>
      <c r="D17" s="18" t="s">
        <v>6</v>
      </c>
      <c r="E17" s="18" t="s">
        <v>5</v>
      </c>
      <c r="F17" s="18" t="s">
        <v>17</v>
      </c>
      <c r="G17" s="19" t="s">
        <v>3</v>
      </c>
      <c r="H17" s="24"/>
      <c r="I17" s="24"/>
      <c r="J17" s="24"/>
      <c r="L17" s="64" t="s">
        <v>38</v>
      </c>
      <c r="M17" s="29" t="s">
        <v>2</v>
      </c>
      <c r="N17" s="30" t="s">
        <v>8</v>
      </c>
      <c r="O17" s="30" t="s">
        <v>7</v>
      </c>
      <c r="P17" s="30" t="s">
        <v>6</v>
      </c>
      <c r="Q17" s="30" t="s">
        <v>9</v>
      </c>
      <c r="R17" s="30" t="s">
        <v>10</v>
      </c>
      <c r="S17" s="30" t="s">
        <v>5</v>
      </c>
      <c r="T17" s="30" t="s">
        <v>4</v>
      </c>
      <c r="U17" s="31" t="s">
        <v>3</v>
      </c>
    </row>
    <row r="18" spans="2:21" x14ac:dyDescent="0.2">
      <c r="B18" s="15" t="s">
        <v>16</v>
      </c>
      <c r="C18" s="16">
        <f>15.34*6</f>
        <v>92.039999999999992</v>
      </c>
      <c r="D18" s="16">
        <v>0.1</v>
      </c>
      <c r="E18" s="27">
        <f>D18*C18</f>
        <v>9.2039999999999988</v>
      </c>
      <c r="F18" s="27">
        <f>2300</f>
        <v>2300</v>
      </c>
      <c r="G18" s="28">
        <f>(F18*E18)/1000</f>
        <v>21.169199999999996</v>
      </c>
      <c r="H18" s="3"/>
      <c r="I18" s="3"/>
      <c r="J18" s="3"/>
      <c r="M18" s="38">
        <v>1</v>
      </c>
      <c r="N18" s="39">
        <v>1.9</v>
      </c>
      <c r="O18" s="39">
        <v>3.1</v>
      </c>
      <c r="P18" s="39">
        <v>0.15</v>
      </c>
      <c r="Q18" s="39">
        <f>1.1*1.9</f>
        <v>2.09</v>
      </c>
      <c r="R18" s="39">
        <f>((N18*O18)-Q18)</f>
        <v>3.8</v>
      </c>
      <c r="S18" s="40">
        <f>R18*P18</f>
        <v>0.56999999999999995</v>
      </c>
      <c r="T18" s="89">
        <v>1750</v>
      </c>
      <c r="U18" s="41">
        <f>($T$18*S18)/1000</f>
        <v>0.99749999999999983</v>
      </c>
    </row>
    <row r="19" spans="2:21" ht="15" thickBot="1" x14ac:dyDescent="0.25">
      <c r="B19" s="11" t="s">
        <v>18</v>
      </c>
      <c r="C19" s="12">
        <f>1*15.34</f>
        <v>15.34</v>
      </c>
      <c r="D19" s="12">
        <v>0.15</v>
      </c>
      <c r="E19" s="25">
        <f>D19*C19</f>
        <v>2.3009999999999997</v>
      </c>
      <c r="F19" s="25">
        <v>2400</v>
      </c>
      <c r="G19" s="26">
        <f>(F19*E19)/1000</f>
        <v>5.5223999999999993</v>
      </c>
      <c r="H19" s="3"/>
      <c r="I19" s="3"/>
      <c r="J19" s="3"/>
      <c r="M19" s="67" t="s">
        <v>39</v>
      </c>
      <c r="N19" s="12">
        <v>2.4</v>
      </c>
      <c r="O19" s="12">
        <v>3</v>
      </c>
      <c r="P19" s="12">
        <v>0.15</v>
      </c>
      <c r="Q19" s="12">
        <v>0</v>
      </c>
      <c r="R19" s="12">
        <f>2*((N19*O19)-Q19)</f>
        <v>14.399999999999999</v>
      </c>
      <c r="S19" s="13">
        <f>R19*P19</f>
        <v>2.1599999999999997</v>
      </c>
      <c r="T19" s="90"/>
      <c r="U19" s="14">
        <f t="shared" ref="U19" si="7">($T$18*S19)/1000</f>
        <v>3.7799999999999994</v>
      </c>
    </row>
    <row r="20" spans="2:21" ht="29.25" thickBot="1" x14ac:dyDescent="0.25">
      <c r="B20" s="95"/>
      <c r="C20" s="95"/>
      <c r="D20" s="95"/>
      <c r="E20" s="95"/>
      <c r="F20" s="95"/>
      <c r="G20" s="95"/>
      <c r="H20" s="3"/>
      <c r="I20" s="3"/>
      <c r="J20" s="3"/>
      <c r="T20" s="71" t="s">
        <v>12</v>
      </c>
      <c r="U20" s="72">
        <f>SUM(U18:U19)</f>
        <v>4.777499999999999</v>
      </c>
    </row>
    <row r="21" spans="2:21" s="2" customFormat="1" ht="57.75" customHeight="1" thickBot="1" x14ac:dyDescent="0.25">
      <c r="B21" s="29" t="s">
        <v>19</v>
      </c>
      <c r="C21" s="30" t="s">
        <v>20</v>
      </c>
      <c r="D21" s="30" t="s">
        <v>21</v>
      </c>
      <c r="E21" s="30" t="s">
        <v>5</v>
      </c>
      <c r="F21" s="30" t="s">
        <v>22</v>
      </c>
      <c r="G21" s="31" t="s">
        <v>23</v>
      </c>
      <c r="H21" s="24"/>
      <c r="I21" s="24"/>
      <c r="J21" s="24"/>
      <c r="L21"/>
      <c r="M21" s="70"/>
      <c r="N21" s="4"/>
      <c r="O21" s="4"/>
      <c r="P21" s="4"/>
      <c r="Q21" s="4"/>
      <c r="R21" s="4"/>
      <c r="S21" s="37"/>
    </row>
    <row r="22" spans="2:21" ht="15" thickBot="1" x14ac:dyDescent="0.25">
      <c r="B22" s="32"/>
      <c r="C22" s="33">
        <f>(15.34+8.8)*2</f>
        <v>48.28</v>
      </c>
      <c r="D22" s="33">
        <f>0.4*0.4</f>
        <v>0.16000000000000003</v>
      </c>
      <c r="E22" s="34">
        <f>D22*C22</f>
        <v>7.7248000000000019</v>
      </c>
      <c r="F22" s="34">
        <v>2200</v>
      </c>
      <c r="G22" s="35">
        <f>(F22*E22)/1000</f>
        <v>16.994560000000003</v>
      </c>
      <c r="H22" s="3"/>
      <c r="I22" s="3"/>
      <c r="J22" s="3"/>
      <c r="M22" s="65"/>
      <c r="N22" s="4"/>
      <c r="O22" s="37"/>
      <c r="P22" s="37"/>
      <c r="Q22" s="4"/>
      <c r="R22" s="4"/>
      <c r="S22" s="37"/>
    </row>
    <row r="23" spans="2:21" x14ac:dyDescent="0.2">
      <c r="F23" s="36" t="s">
        <v>24</v>
      </c>
      <c r="G23" s="36">
        <f>SUM(G18:G19,G22)</f>
        <v>43.686160000000001</v>
      </c>
      <c r="H23" s="3"/>
      <c r="I23" s="3"/>
      <c r="J23" s="3"/>
    </row>
    <row r="25" spans="2:21" ht="21" customHeight="1" thickBot="1" x14ac:dyDescent="0.25">
      <c r="B25" s="63" t="s">
        <v>30</v>
      </c>
      <c r="C25" s="45"/>
      <c r="L25" s="22" t="s">
        <v>13</v>
      </c>
      <c r="M25" s="22"/>
    </row>
    <row r="26" spans="2:21" s="2" customFormat="1" ht="45" customHeight="1" thickBot="1" x14ac:dyDescent="0.25">
      <c r="B26" s="103" t="s">
        <v>26</v>
      </c>
      <c r="C26" s="7" t="s">
        <v>32</v>
      </c>
      <c r="D26" s="7" t="s">
        <v>7</v>
      </c>
      <c r="E26" s="7" t="s">
        <v>29</v>
      </c>
      <c r="F26" s="7" t="s">
        <v>5</v>
      </c>
      <c r="G26" s="7" t="s">
        <v>28</v>
      </c>
      <c r="H26" s="8" t="s">
        <v>45</v>
      </c>
      <c r="L26" s="64" t="s">
        <v>40</v>
      </c>
      <c r="M26" s="29" t="s">
        <v>2</v>
      </c>
      <c r="N26" s="30" t="s">
        <v>8</v>
      </c>
      <c r="O26" s="30" t="s">
        <v>7</v>
      </c>
      <c r="P26" s="30" t="s">
        <v>6</v>
      </c>
      <c r="Q26" s="30" t="s">
        <v>9</v>
      </c>
      <c r="R26" s="30" t="s">
        <v>10</v>
      </c>
      <c r="S26" s="30" t="s">
        <v>5</v>
      </c>
      <c r="T26" s="30" t="s">
        <v>4</v>
      </c>
      <c r="U26" s="31" t="s">
        <v>3</v>
      </c>
    </row>
    <row r="27" spans="2:21" x14ac:dyDescent="0.2">
      <c r="B27" s="9" t="s">
        <v>27</v>
      </c>
      <c r="C27" s="5">
        <f>0.1*0.2</f>
        <v>2.0000000000000004E-2</v>
      </c>
      <c r="D27" s="5">
        <f>SQRT((2.3*2.3)+(4.4*4.4))</f>
        <v>4.9648766349225637</v>
      </c>
      <c r="E27" s="5">
        <v>14</v>
      </c>
      <c r="F27" s="47">
        <f>E27*D27*C27</f>
        <v>1.3901654577783182</v>
      </c>
      <c r="G27" s="96">
        <v>500</v>
      </c>
      <c r="H27" s="48">
        <f>$G$27*F27</f>
        <v>695.08272888915917</v>
      </c>
      <c r="M27" s="38">
        <v>1</v>
      </c>
      <c r="N27" s="39">
        <v>2.2000000000000002</v>
      </c>
      <c r="O27" s="39">
        <v>4</v>
      </c>
      <c r="P27" s="39">
        <v>0.35</v>
      </c>
      <c r="Q27" s="39">
        <f>0.8*1.9</f>
        <v>1.52</v>
      </c>
      <c r="R27" s="39">
        <f>((N27*O27)-Q27)</f>
        <v>7.2800000000000011</v>
      </c>
      <c r="S27" s="40">
        <f>R27*P27</f>
        <v>2.548</v>
      </c>
      <c r="T27" s="91">
        <v>1750</v>
      </c>
      <c r="U27" s="41">
        <f>($T$27*S27)/1000</f>
        <v>4.4589999999999996</v>
      </c>
    </row>
    <row r="28" spans="2:21" ht="15" thickBot="1" x14ac:dyDescent="0.25">
      <c r="B28" s="11" t="s">
        <v>31</v>
      </c>
      <c r="C28" s="12">
        <f>0.24*0.15</f>
        <v>3.5999999999999997E-2</v>
      </c>
      <c r="D28" s="12">
        <v>4.4000000000000004</v>
      </c>
      <c r="E28" s="12">
        <v>14</v>
      </c>
      <c r="F28" s="49">
        <f>E28*D28*C28</f>
        <v>2.2176</v>
      </c>
      <c r="G28" s="94"/>
      <c r="H28" s="50">
        <f>$G$27*F28</f>
        <v>1108.8</v>
      </c>
      <c r="M28" s="67" t="s">
        <v>41</v>
      </c>
      <c r="N28" s="12">
        <v>2.7</v>
      </c>
      <c r="O28" s="12">
        <v>3.1</v>
      </c>
      <c r="P28" s="12">
        <v>0.35</v>
      </c>
      <c r="Q28" s="12">
        <v>0</v>
      </c>
      <c r="R28" s="12">
        <f>((N28*O28)-Q28)</f>
        <v>8.370000000000001</v>
      </c>
      <c r="S28" s="13">
        <f>R28*P28</f>
        <v>2.9295</v>
      </c>
      <c r="T28" s="92"/>
      <c r="U28" s="14">
        <f>($T$27*S28)/1000</f>
        <v>5.1266249999999998</v>
      </c>
    </row>
    <row r="29" spans="2:21" ht="29.25" thickBot="1" x14ac:dyDescent="0.25">
      <c r="B29" s="4"/>
      <c r="C29" s="4"/>
      <c r="D29" s="4"/>
      <c r="E29" s="4"/>
      <c r="F29" s="37"/>
      <c r="G29" s="62"/>
      <c r="H29" s="37"/>
      <c r="M29" s="70"/>
      <c r="N29" s="4"/>
      <c r="O29" s="4"/>
      <c r="P29" s="4"/>
      <c r="Q29" s="4"/>
      <c r="R29" s="4"/>
      <c r="S29" s="37"/>
      <c r="T29" s="71" t="s">
        <v>12</v>
      </c>
      <c r="U29" s="72">
        <f>SUM(U27:U28)</f>
        <v>9.5856250000000003</v>
      </c>
    </row>
    <row r="30" spans="2:21" ht="43.5" thickBot="1" x14ac:dyDescent="0.25">
      <c r="B30" s="73"/>
      <c r="C30" s="74" t="s">
        <v>35</v>
      </c>
      <c r="D30" s="74" t="s">
        <v>6</v>
      </c>
      <c r="E30" s="75"/>
      <c r="F30" s="104" t="s">
        <v>5</v>
      </c>
      <c r="G30" s="105" t="s">
        <v>36</v>
      </c>
      <c r="H30" s="106" t="s">
        <v>46</v>
      </c>
      <c r="M30" s="70"/>
      <c r="N30" s="4"/>
      <c r="O30" s="4"/>
      <c r="P30" s="4"/>
      <c r="Q30" s="4"/>
      <c r="R30" s="4"/>
      <c r="S30" s="37"/>
    </row>
    <row r="31" spans="2:21" x14ac:dyDescent="0.2">
      <c r="B31" s="57" t="s">
        <v>47</v>
      </c>
      <c r="C31" s="76">
        <f>5*15.34</f>
        <v>76.7</v>
      </c>
      <c r="D31" s="76">
        <v>0.02</v>
      </c>
      <c r="E31" s="58"/>
      <c r="F31" s="53">
        <f>C31*D31</f>
        <v>1.534</v>
      </c>
      <c r="G31" s="93">
        <v>500</v>
      </c>
      <c r="H31" s="54">
        <f>G31*F31</f>
        <v>767</v>
      </c>
    </row>
    <row r="32" spans="2:21" ht="15" thickBot="1" x14ac:dyDescent="0.25">
      <c r="B32" s="59" t="s">
        <v>44</v>
      </c>
      <c r="C32" s="60">
        <f>4.4*15.34</f>
        <v>67.496000000000009</v>
      </c>
      <c r="D32" s="60">
        <v>0.02</v>
      </c>
      <c r="E32" s="61"/>
      <c r="F32" s="55">
        <f>C32*D32</f>
        <v>1.3499200000000002</v>
      </c>
      <c r="G32" s="94"/>
      <c r="H32" s="56">
        <f>G31*F32</f>
        <v>674.96000000000015</v>
      </c>
    </row>
    <row r="33" spans="2:9" x14ac:dyDescent="0.2">
      <c r="G33" s="46" t="s">
        <v>33</v>
      </c>
      <c r="H33" s="46">
        <f>(SUM(H27:H28,H31:H32))/1000</f>
        <v>3.2458427288891589</v>
      </c>
      <c r="I33" s="46" t="s">
        <v>52</v>
      </c>
    </row>
    <row r="34" spans="2:9" ht="15" thickBot="1" x14ac:dyDescent="0.25"/>
    <row r="35" spans="2:9" x14ac:dyDescent="0.2">
      <c r="B35" s="80" t="s">
        <v>42</v>
      </c>
      <c r="C35" s="81"/>
      <c r="D35" s="81" t="s">
        <v>3</v>
      </c>
      <c r="E35" s="86"/>
    </row>
    <row r="36" spans="2:9" x14ac:dyDescent="0.2">
      <c r="B36" s="82" t="s">
        <v>13</v>
      </c>
      <c r="C36" s="83"/>
      <c r="D36" s="83">
        <f>CEILING((J15+U11+U20+U29),2)</f>
        <v>128</v>
      </c>
      <c r="E36" s="87"/>
    </row>
    <row r="37" spans="2:9" x14ac:dyDescent="0.2">
      <c r="B37" s="82" t="s">
        <v>14</v>
      </c>
      <c r="C37" s="83"/>
      <c r="D37" s="83">
        <f>CEILING(G23,2)</f>
        <v>44</v>
      </c>
      <c r="E37" s="87"/>
    </row>
    <row r="38" spans="2:9" ht="15" thickBot="1" x14ac:dyDescent="0.25">
      <c r="B38" s="84" t="s">
        <v>43</v>
      </c>
      <c r="C38" s="85"/>
      <c r="D38" s="85">
        <f>CEILING(H33,2)</f>
        <v>4</v>
      </c>
      <c r="E38" s="88"/>
    </row>
    <row r="39" spans="2:9" ht="15" thickBot="1" x14ac:dyDescent="0.25"/>
    <row r="40" spans="2:9" ht="15.75" x14ac:dyDescent="0.2">
      <c r="B40" s="99" t="s">
        <v>48</v>
      </c>
      <c r="C40" s="100"/>
      <c r="D40" s="101">
        <f>CEILING((4.4*15.34*3.85)+(7.5*2*2.2)+(3.1*2.9*2.4)+(4*3.1*2.7),5)</f>
        <v>350</v>
      </c>
      <c r="E40" s="102" t="s">
        <v>49</v>
      </c>
    </row>
    <row r="41" spans="2:9" ht="16.5" thickBot="1" x14ac:dyDescent="0.25">
      <c r="B41" s="77" t="s">
        <v>50</v>
      </c>
      <c r="C41" s="78"/>
      <c r="D41" s="78">
        <f>CEILING((15.34*4.4)+(7.5*2)+(3.1*2.9)+(4*3.1),5)</f>
        <v>105</v>
      </c>
      <c r="E41" s="79" t="s">
        <v>51</v>
      </c>
    </row>
  </sheetData>
  <mergeCells count="17">
    <mergeCell ref="I7:I14"/>
    <mergeCell ref="T7:T10"/>
    <mergeCell ref="L14:M15"/>
    <mergeCell ref="B40:C40"/>
    <mergeCell ref="T18:T19"/>
    <mergeCell ref="T27:T28"/>
    <mergeCell ref="G31:G32"/>
    <mergeCell ref="B20:G20"/>
    <mergeCell ref="G27:G28"/>
    <mergeCell ref="B35:C35"/>
    <mergeCell ref="B36:C36"/>
    <mergeCell ref="B37:C37"/>
    <mergeCell ref="B38:C38"/>
    <mergeCell ref="D35:E35"/>
    <mergeCell ref="D36:E36"/>
    <mergeCell ref="D37:E37"/>
    <mergeCell ref="D38:E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 Šturdík</dc:creator>
  <cp:lastModifiedBy>Juraj Šturdík</cp:lastModifiedBy>
  <dcterms:created xsi:type="dcterms:W3CDTF">2014-09-12T08:03:53Z</dcterms:created>
  <dcterms:modified xsi:type="dcterms:W3CDTF">2014-09-16T11:03:21Z</dcterms:modified>
</cp:coreProperties>
</file>