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ácia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<sst xmlns="http://schemas.openxmlformats.org/spreadsheetml/2006/main" count="930" uniqueCount="387">
  <si>
    <t>KRYCÍ LIST ROZPOČTU</t>
  </si>
  <si>
    <t>Názov stavby</t>
  </si>
  <si>
    <t xml:space="preserve">Mestské opevnenie Trnava </t>
  </si>
  <si>
    <t>JKSO</t>
  </si>
  <si>
    <t>815 49</t>
  </si>
  <si>
    <t>Kód stavby</t>
  </si>
  <si>
    <t>201531</t>
  </si>
  <si>
    <t>Názov objektu</t>
  </si>
  <si>
    <t>A-časť východného úseku v lokalite za Bazilikou sv.Mikuláša</t>
  </si>
  <si>
    <t>EČO</t>
  </si>
  <si>
    <t>Kód objektu</t>
  </si>
  <si>
    <t>20153101</t>
  </si>
  <si>
    <t>Názov časti</t>
  </si>
  <si>
    <t xml:space="preserve"> </t>
  </si>
  <si>
    <t>Miesto</t>
  </si>
  <si>
    <t>Trnava</t>
  </si>
  <si>
    <t>Kód časti</t>
  </si>
  <si>
    <t>Názov podčasti</t>
  </si>
  <si>
    <t>Kód podčasti</t>
  </si>
  <si>
    <t>IČO</t>
  </si>
  <si>
    <t>DIČ</t>
  </si>
  <si>
    <t>Objednávateľ</t>
  </si>
  <si>
    <t>Mesto Trnava,Hlavná 1</t>
  </si>
  <si>
    <t>Projektant</t>
  </si>
  <si>
    <t>Ing.arch.Pavel Ďurko</t>
  </si>
  <si>
    <t>Zhotoviteľ</t>
  </si>
  <si>
    <t>Kadlubiak</t>
  </si>
  <si>
    <t>Rozpočet číslo</t>
  </si>
  <si>
    <t>Spracoval</t>
  </si>
  <si>
    <t>Dňa</t>
  </si>
  <si>
    <t>25.08.2015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</si>
  <si>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</si>
  <si>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</si>
  <si>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</si>
  <si>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</si>
  <si>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</si>
  <si>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</si>
  <si>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</si>
  <si>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</si>
  <si>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</si>
  <si>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</si>
  <si>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</si>
  <si>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</si>
  <si>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</si>
  <si>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</si>
  <si>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</si>
  <si>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</si>
  <si>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</si>
  <si>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</si>
  <si>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</si>
  <si>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</si>
  <si>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</si>
  <si>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</si>
  <si>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</si>
  <si>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</si>
  <si>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</si>
  <si>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</si>
  <si>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</si>
  <si>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</si>
  <si>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</si>
  <si>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</si>
  <si>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</si>
  <si>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</si>
  <si>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</si>
  <si>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</si>
  <si>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</si>
  <si>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</si>
  <si>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</si>
  <si>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</si>
  <si>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</si>
  <si>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</si>
  <si>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</si>
  <si>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</si>
  <si>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</si>
  <si>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</si>
  <si>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</si>
  <si>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</si>
  <si>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</si>
  <si>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</si>
  <si>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</si>
  <si>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</si>
  <si>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</si>
  <si>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</si>
  <si>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</si>
  <si>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</si>
  <si>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</si>
  <si>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</si>
  <si>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</si>
  <si>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</si>
  <si>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</si>
  <si>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</si>
  <si>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</si>
  <si>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</si>
  <si>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</si>
  <si>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ROZPOČET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</si>
  <si>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</si>
  <si>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</si>
  <si>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</si>
  <si>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</si>
  <si>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</si>
  <si>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</si>
  <si>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</si>
  <si>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</si>
  <si>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</si>
  <si>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</si>
  <si>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</si>
  <si>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</si>
  <si>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</si>
  <si>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</si>
  <si>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Práce a dodávky HSV</t>
  </si>
  <si>
    <t>0</t>
  </si>
  <si>
    <t>1</t>
  </si>
  <si>
    <t xml:space="preserve">Zemné práce </t>
  </si>
  <si>
    <t>K</t>
  </si>
  <si>
    <t>001</t>
  </si>
  <si>
    <t>122201101</t>
  </si>
  <si>
    <t>Odkopávka a prekopávka nezapažená v hornine 3,do 100m3</t>
  </si>
  <si>
    <t>m3</t>
  </si>
  <si>
    <t>2</t>
  </si>
  <si>
    <t>3,8*1,1*0,2</t>
  </si>
  <si>
    <t>-1</t>
  </si>
  <si>
    <t>122201109</t>
  </si>
  <si>
    <t>Odkopávky a prekopávky nezapažené. Príplatok k cenám za lepivosť horniny 3</t>
  </si>
  <si>
    <t>3</t>
  </si>
  <si>
    <t>132201101</t>
  </si>
  <si>
    <t>Výkop ryhy do šírky 600 mm v horn.3 do 100 m3</t>
  </si>
  <si>
    <t>1,1*0,4*0,9</t>
  </si>
  <si>
    <t>4</t>
  </si>
  <si>
    <t>132201109</t>
  </si>
  <si>
    <t>Hĺbenie rýh šírky do 600 mm zapažených i nezapažených s urovnaním dna. Príplatok k cene za lepivosť horniny 3</t>
  </si>
  <si>
    <t>5</t>
  </si>
  <si>
    <t>162701101</t>
  </si>
  <si>
    <t>Vodorovné premiestnenie výkopku po spevnenej ceste, horniny tr.1-4 do 6000 m</t>
  </si>
  <si>
    <t>M3</t>
  </si>
  <si>
    <t>0,836+0,396-0,088</t>
  </si>
  <si>
    <t>6</t>
  </si>
  <si>
    <t>171201201</t>
  </si>
  <si>
    <t>Uloženie sypaniny na skládky do 100 m3</t>
  </si>
  <si>
    <t>7</t>
  </si>
  <si>
    <t>171209000</t>
  </si>
  <si>
    <t>Zákonný poplatok za skládku</t>
  </si>
  <si>
    <t>t</t>
  </si>
  <si>
    <t>1,144*1,9</t>
  </si>
  <si>
    <t>8</t>
  </si>
  <si>
    <t>171209002.1</t>
  </si>
  <si>
    <t>Poplatok za skladovanie - zemina a kamenivo (17 05) ostatné Trnava</t>
  </si>
  <si>
    <t>9</t>
  </si>
  <si>
    <t>174101001</t>
  </si>
  <si>
    <t>Zásyp sypaninou so zhutnením jám, šachiet, rýh, zárezov alebo okolo objektov do 100 m3</t>
  </si>
  <si>
    <t>1,1*0,4*0,2</t>
  </si>
  <si>
    <t xml:space="preserve">Zakladanie </t>
  </si>
  <si>
    <t>10</t>
  </si>
  <si>
    <t>011</t>
  </si>
  <si>
    <t>274313711</t>
  </si>
  <si>
    <t>Betón základových pásov, prostý tr.C 25/30</t>
  </si>
  <si>
    <t>"základ "1,1*0,4*0,7</t>
  </si>
  <si>
    <t>"pod andezit"3,8*1,1*0,3</t>
  </si>
  <si>
    <t>Súčet</t>
  </si>
  <si>
    <t>11</t>
  </si>
  <si>
    <t>274351217</t>
  </si>
  <si>
    <t>Debnenie stien základových pásov, zhotovenie-tradičné</t>
  </si>
  <si>
    <t>m2</t>
  </si>
  <si>
    <t>"pod andezit"(3,8+1,1)*2*0,1</t>
  </si>
  <si>
    <t>12</t>
  </si>
  <si>
    <t>274351218</t>
  </si>
  <si>
    <t>Debnenie stien základových pásov, odstránenie-tradičné</t>
  </si>
  <si>
    <t xml:space="preserve">Zvislé a kompletné konštrukcie </t>
  </si>
  <si>
    <t>13</t>
  </si>
  <si>
    <t>014</t>
  </si>
  <si>
    <t>310236241</t>
  </si>
  <si>
    <t>Zamurovanie otvoru s plochou do 0,09m2 v murive nadzákladného tehlami do 300mm</t>
  </si>
  <si>
    <t>ks</t>
  </si>
  <si>
    <t>"vyhliadková plocha"4*2</t>
  </si>
  <si>
    <t>14</t>
  </si>
  <si>
    <t>012</t>
  </si>
  <si>
    <t>389381001</t>
  </si>
  <si>
    <t>Dobetónovanie prefabrikovaných konštrukcií-betonáž otvorov pre kotvenie zábradlia</t>
  </si>
  <si>
    <t>"statika v.č.S 01 "3,14*0,07*0,07*0,5*35</t>
  </si>
  <si>
    <t>"vyhliadková plocha"0,3*0,3*0,1*4*2</t>
  </si>
  <si>
    <t xml:space="preserve">Vodorovné konštrukcie </t>
  </si>
  <si>
    <t>15</t>
  </si>
  <si>
    <t>411321414</t>
  </si>
  <si>
    <t xml:space="preserve">Betón stropov doskových a trámových,  železový tr.C 25/30 </t>
  </si>
  <si>
    <t>"D01 "1,6*(1,3+1,7+0,2)*0,2</t>
  </si>
  <si>
    <t>16</t>
  </si>
  <si>
    <t>411351101</t>
  </si>
  <si>
    <t>Debnenie stropov doskových zhotovenie-dielce</t>
  </si>
  <si>
    <t>M2</t>
  </si>
  <si>
    <t>"D01 "1,6*1,3+(1,6+2*1,3)*0,2</t>
  </si>
  <si>
    <t>17</t>
  </si>
  <si>
    <t>411351102</t>
  </si>
  <si>
    <t>Debnenie stropov doskových odstránenie-dielce</t>
  </si>
  <si>
    <t>18</t>
  </si>
  <si>
    <t>411354171</t>
  </si>
  <si>
    <t>Podporná konštrukcia stropov pre zaťaženie do 5 kpa zhotovenie</t>
  </si>
  <si>
    <t>"D01 "1,6*1,3</t>
  </si>
  <si>
    <t>19</t>
  </si>
  <si>
    <t>411354172</t>
  </si>
  <si>
    <t>Podporná konštrukcia stropov pre zaťaženie do 5 kpa odstránenie</t>
  </si>
  <si>
    <t>20</t>
  </si>
  <si>
    <t>411354181</t>
  </si>
  <si>
    <t>Príplatok pre výšku nad 4 do 6 m pre zaťaženie do 5 kpa zhotovenie</t>
  </si>
  <si>
    <t>21</t>
  </si>
  <si>
    <t>411354182</t>
  </si>
  <si>
    <t>Príplatok pre výšku nad 4 do 6 m pre zaťaženie do 5 kpa odstránenie</t>
  </si>
  <si>
    <t>22</t>
  </si>
  <si>
    <t>411361821</t>
  </si>
  <si>
    <t>Výstuž stropov doskových, trámových, vložkových,konzolových alebo balkónových, 10505</t>
  </si>
  <si>
    <t>"statika v.č. S01 "73,26*0,001</t>
  </si>
  <si>
    <t>23</t>
  </si>
  <si>
    <t>411362021</t>
  </si>
  <si>
    <t>Výstuž stropov doskových, trámových, vložkových,konzolových alebo balkónových, zo zváraných sietí KARI</t>
  </si>
  <si>
    <t>T</t>
  </si>
  <si>
    <t>"statika v.č. S01 "63,2*0,001</t>
  </si>
  <si>
    <t>Komunikácie</t>
  </si>
  <si>
    <t>24</t>
  </si>
  <si>
    <t>221</t>
  </si>
  <si>
    <t>594511112</t>
  </si>
  <si>
    <t>M+D Dlažba z lomového kameňa -andezitová do lôžka z betónu</t>
  </si>
  <si>
    <t>3,8*1,1*1,02</t>
  </si>
  <si>
    <t xml:space="preserve">Úpravy povrchov, podlahy, osadenie </t>
  </si>
  <si>
    <t>25</t>
  </si>
  <si>
    <t>627991041</t>
  </si>
  <si>
    <t>Tesnenie stálopružným tmelom</t>
  </si>
  <si>
    <t>m</t>
  </si>
  <si>
    <t>3*0,12*35</t>
  </si>
  <si>
    <t>Ostatné konštrukcie a práce-búranie</t>
  </si>
  <si>
    <t>26</t>
  </si>
  <si>
    <t>PK</t>
  </si>
  <si>
    <t>9-01.1</t>
  </si>
  <si>
    <t>Archeologický dozor pri výkope základového pásu</t>
  </si>
  <si>
    <t>kpl.</t>
  </si>
  <si>
    <t>27</t>
  </si>
  <si>
    <t>9-02.1</t>
  </si>
  <si>
    <t>Porealizačný projekt skutočného vyhotovenia</t>
  </si>
  <si>
    <t>28</t>
  </si>
  <si>
    <t>9-03.1</t>
  </si>
  <si>
    <t>Geodetické zameranie</t>
  </si>
  <si>
    <t>29</t>
  </si>
  <si>
    <t>9-04.1</t>
  </si>
  <si>
    <t>Informačný a bezpečnostný systém (polykarbon.) rozm. š.30cm,v.50cm</t>
  </si>
  <si>
    <t>kus</t>
  </si>
  <si>
    <t>30</t>
  </si>
  <si>
    <t>919736111</t>
  </si>
  <si>
    <t>Rezanie betónového krytu alebo podkladu tr. do C 12/15 hr. do 100 mm</t>
  </si>
  <si>
    <t>3*0,12*35+1,7*2</t>
  </si>
  <si>
    <t>31</t>
  </si>
  <si>
    <t>003</t>
  </si>
  <si>
    <t>941955004</t>
  </si>
  <si>
    <t>Lešenie ľahké pracovné pomocné, s výškou lešeňovej podlahy nad 2,5 do 3,5m</t>
  </si>
  <si>
    <t>(2*3,31+2*1,5+8,45+53,935+6,5)*1,5</t>
  </si>
  <si>
    <t>32</t>
  </si>
  <si>
    <t>952901411</t>
  </si>
  <si>
    <t>Vyčistenie ostatných objektov akejkoľvek výšky</t>
  </si>
  <si>
    <t>8,45*3,59+53,935*1,7+8,0*1,1</t>
  </si>
  <si>
    <t>33</t>
  </si>
  <si>
    <t>953992322</t>
  </si>
  <si>
    <t>System lep.kotiev HILTY typ HYT HY 150s výstužou  včetne lep.hmoty</t>
  </si>
  <si>
    <t>KUS</t>
  </si>
  <si>
    <t>"pre stlpik S1 "4*35</t>
  </si>
  <si>
    <t>34</t>
  </si>
  <si>
    <t>953992323.0</t>
  </si>
  <si>
    <t>System lep.kotiev HILTY typ HYT HI 70 včetne lep.hmoty</t>
  </si>
  <si>
    <t>"D01 "2*7</t>
  </si>
  <si>
    <t>35</t>
  </si>
  <si>
    <t>953992324.2</t>
  </si>
  <si>
    <t>System lep.kotiev HILTY typ HAS M12</t>
  </si>
  <si>
    <t>"pre stlpik S3 "3*2</t>
  </si>
  <si>
    <t>36</t>
  </si>
  <si>
    <t>953992324.3</t>
  </si>
  <si>
    <t>System lep.kotiev HILTY typ HAS M16</t>
  </si>
  <si>
    <t>"Schodisko"2+2</t>
  </si>
  <si>
    <t>37</t>
  </si>
  <si>
    <t>953992326.4</t>
  </si>
  <si>
    <t>Závitová tyč M12 -nerezová, vr.matice a podložky</t>
  </si>
  <si>
    <t>"statika v.č.S 01 "0,4*70</t>
  </si>
  <si>
    <t>38</t>
  </si>
  <si>
    <t>013</t>
  </si>
  <si>
    <t>965042131</t>
  </si>
  <si>
    <t>Búranie podkladov pod dlažby, liatych dlažieb a mazanín,betón alebo liaty asfalt hr.do 100 mm, plochy do 4 m2 -2,20000t</t>
  </si>
  <si>
    <t>"pre D01 "1,6*1,7*0,1</t>
  </si>
  <si>
    <t>39</t>
  </si>
  <si>
    <t>965049110</t>
  </si>
  <si>
    <t>Príplatok za búranie betónovej mazaniny so zváranou sieťou alebo rabicovým pletivom hr.do 100 mm</t>
  </si>
  <si>
    <t>40</t>
  </si>
  <si>
    <t>967031732</t>
  </si>
  <si>
    <t>Prikresanie plošné, muriva z akýchkoľvek tehál pálených na akúkoľvek maltu hr. do 100 mm,  -0,18300t</t>
  </si>
  <si>
    <t>"pre D01 "1,6*1,7</t>
  </si>
  <si>
    <t>41</t>
  </si>
  <si>
    <t>971036001</t>
  </si>
  <si>
    <t>Jadrové vrty diamantovými korunkami do D 20 mm do stien - murivo tehlové -0,00001t</t>
  </si>
  <si>
    <t>cm</t>
  </si>
  <si>
    <t>"pre závitovú tyč"30,0*70</t>
  </si>
  <si>
    <t>42</t>
  </si>
  <si>
    <t>971036013</t>
  </si>
  <si>
    <t>Jadrové vrty diamantovými korunkami do D 140 mm do stien - murivo tehlové -0,00025t</t>
  </si>
  <si>
    <t>40,0*35</t>
  </si>
  <si>
    <t>43</t>
  </si>
  <si>
    <t>971046013</t>
  </si>
  <si>
    <t>Jadrové vrty diamantovými korunkami do D 140 mm do stien - betónových, obkladov -0,00034t</t>
  </si>
  <si>
    <t>10,0*35</t>
  </si>
  <si>
    <t>44</t>
  </si>
  <si>
    <t>972054111</t>
  </si>
  <si>
    <t>Vybúranie otvoru v stropoch a klenbách železob. plochy do 0,0225 m2,hr.do 120 mm,  -0,00500t</t>
  </si>
  <si>
    <t>"pre stlpik zábradlia"35</t>
  </si>
  <si>
    <t>45</t>
  </si>
  <si>
    <t>973031325</t>
  </si>
  <si>
    <t>Vysekanie kapsy z tehál plochy do 0,10 m2, hl.do 300 mm,  -0,03100t</t>
  </si>
  <si>
    <t>46</t>
  </si>
  <si>
    <t>974031185</t>
  </si>
  <si>
    <t>Vysekávanie rýh v akomkoľvek murive tehlovom na akúkoľvek maltu do hĺbky 300 mm a š. do 200 mm,  -0,07100t</t>
  </si>
  <si>
    <t>"pre D01 "1,6</t>
  </si>
  <si>
    <t>47</t>
  </si>
  <si>
    <t>979081111</t>
  </si>
  <si>
    <t>Odvoz sutiny a vybúraných hmôt na skládku do 1 km</t>
  </si>
  <si>
    <t>48</t>
  </si>
  <si>
    <t>979081121</t>
  </si>
  <si>
    <t>Odvoz sutiny a vybúr.hmôt na skládku za každý ďalší 1 km</t>
  </si>
  <si>
    <t>49</t>
  </si>
  <si>
    <t>979089010</t>
  </si>
  <si>
    <t>50</t>
  </si>
  <si>
    <t>979089012.1</t>
  </si>
  <si>
    <t>Poplatok za skladovanie - betón, tehly, dlaždice (17 01 ), ostatné Trnava</t>
  </si>
  <si>
    <t>99</t>
  </si>
  <si>
    <t xml:space="preserve">Presun hmôt HSV </t>
  </si>
  <si>
    <t>51</t>
  </si>
  <si>
    <t>999281111</t>
  </si>
  <si>
    <t>Presun hmôt pre opravy a údržbu objektov vrátane vonkajších plášťov výšky do 25 m</t>
  </si>
  <si>
    <t>Práce a dodávky PSV</t>
  </si>
  <si>
    <t>711</t>
  </si>
  <si>
    <t xml:space="preserve">Izolácie proti vode a vlhkosti </t>
  </si>
  <si>
    <t>52</t>
  </si>
  <si>
    <t>7111991201</t>
  </si>
  <si>
    <t>Tekutá hydroizolácia</t>
  </si>
  <si>
    <t>"na prekrytie sekundárneho otvoru"0,5*35</t>
  </si>
  <si>
    <t>"pre D01 "1,6*(1,3+1,7+0,2)*1,2</t>
  </si>
  <si>
    <t>53</t>
  </si>
  <si>
    <t>998711201</t>
  </si>
  <si>
    <t>Presun hmôt pre izoláciu proti vode v objektoch v.do 6m</t>
  </si>
  <si>
    <t>762</t>
  </si>
  <si>
    <t>Konštrukcie tesárske</t>
  </si>
  <si>
    <t>54</t>
  </si>
  <si>
    <t>762210001</t>
  </si>
  <si>
    <t>Stupeň schodiska dubový 30/5/90cm vr. ohobľovania, uchytenia a napustenia</t>
  </si>
  <si>
    <t>55</t>
  </si>
  <si>
    <t>762210002</t>
  </si>
  <si>
    <t>Vyhliadková plocha drevené dosky dubové vr. ohobľovania, uchytenia a napustenia</t>
  </si>
  <si>
    <t>"vyhliadková plocha"4,5*3,35*0,05</t>
  </si>
  <si>
    <t>"drev.hranol 70/50mm"4,5*0,07*0,05*4</t>
  </si>
  <si>
    <t>56</t>
  </si>
  <si>
    <t>998762202</t>
  </si>
  <si>
    <t>Presun hmôt pre konštrukcie tesárske v objektoch do 12m</t>
  </si>
  <si>
    <t>766</t>
  </si>
  <si>
    <t>Konštrukcie stolárske</t>
  </si>
  <si>
    <t>57</t>
  </si>
  <si>
    <t>766000004.3</t>
  </si>
  <si>
    <t>D+M+O+náter Drevené madlo a výplň zábradlia z reziva dub</t>
  </si>
  <si>
    <t>(3,59+8,45+2,31+53,935+1,7)*3</t>
  </si>
  <si>
    <t>(1,75*4+0,52+1,74+1,1)*3+1,5*37+1,175*7+0,975*2</t>
  </si>
  <si>
    <t>58</t>
  </si>
  <si>
    <t>998766201</t>
  </si>
  <si>
    <t>Presun hmot pre konštrukcie stolárske v objektoch v.do 6m</t>
  </si>
  <si>
    <t>767</t>
  </si>
  <si>
    <t>Konštrukcie doplnkové kovové</t>
  </si>
  <si>
    <t>59</t>
  </si>
  <si>
    <t>767392133.1</t>
  </si>
  <si>
    <t>D+M+O+N Oceľová uzamykateľná bránka k schodisku</t>
  </si>
  <si>
    <t>1,1*1,0</t>
  </si>
  <si>
    <t>60</t>
  </si>
  <si>
    <t>767392135</t>
  </si>
  <si>
    <t>D+M+O+polyuretanový náter kilogramových konštrukcií-zábradlie</t>
  </si>
  <si>
    <t>kg</t>
  </si>
  <si>
    <t>"statika v.č.S 01 "3330,0</t>
  </si>
  <si>
    <t>"odp. závitová tyč D12 "-20,44*1,05</t>
  </si>
  <si>
    <t>"odpočet pozink.prvkov "-1,175*9,7*6*1,05</t>
  </si>
  <si>
    <t>-(114,45+8,5+515,59+26,62+4,36+6,9+9,82)*1,05</t>
  </si>
  <si>
    <t>-(422,28+16,56+71,82)*1,05</t>
  </si>
  <si>
    <t>"oceľ.L profil 30/30/3mm"0,47*1,36*35*1,08</t>
  </si>
  <si>
    <t>61</t>
  </si>
  <si>
    <t>767392138</t>
  </si>
  <si>
    <t>D+M+O+N kilogramových konštrukcií pozinkovaných</t>
  </si>
  <si>
    <t>"statika v.č.S 02 "1,175*9,7*6*1,05</t>
  </si>
  <si>
    <t>(114,45+8,5+515,59+26,62+4,36+6,9+9,82)*1,05</t>
  </si>
  <si>
    <t>(422,28+16,56+71,82)*1,05</t>
  </si>
  <si>
    <t>62</t>
  </si>
  <si>
    <t>998767201</t>
  </si>
  <si>
    <t>Presun hmôt pre kovové stavebné doplnkové konštrukcie v objektoch výšky do 6 m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</si>
</sst>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21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63"/>
      <name val="Arial"/>
      <family val="0"/>
    </font>
    <font>
      <sz val="8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</borders>
  <cellStyleXfs count="2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5" fontId="0" fillId="0" borderId="6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67" fontId="11" fillId="0" borderId="4" xfId="0" applyFont="1" applyBorder="1" applyAlignment="1">
      <alignment horizontal="right" vertical="center"/>
    </xf>
    <xf numFmtId="167" fontId="11" fillId="0" borderId="8" xfId="0" applyFont="1" applyBorder="1" applyAlignment="1">
      <alignment horizontal="right" vertical="center"/>
    </xf>
    <xf numFmtId="167" fontId="11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1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/>
      <protection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0" fontId="3" fillId="3" borderId="11" xfId="0" applyFont="1" applyFill="1" applyBorder="1" applyAlignment="1" applyProtection="1">
      <alignment horizontal="center" vertical="center" wrapText="1"/>
      <protection/>
    </xf>
    <xf numFmtId="164" fontId="3" fillId="3" borderId="12" xfId="0" applyFont="1" applyFill="1" applyBorder="1" applyAlignment="1" applyProtection="1">
      <alignment horizontal="center" vertical="center"/>
      <protection/>
    </xf>
    <xf numFmtId="164" fontId="3" fillId="3" borderId="13" xfId="0" applyFont="1" applyFill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left" vertic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168" fontId="19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164" fontId="3" fillId="3" borderId="13" xfId="0" applyFont="1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6" fontId="2" fillId="2" borderId="0" xfId="0" applyFont="1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168" fontId="2" fillId="2" borderId="0" xfId="0" applyFont="1" applyFill="1" applyAlignment="1" applyProtection="1">
      <alignment horizontal="right" vertical="center"/>
      <protection locked="0"/>
    </xf>
    <xf numFmtId="166" fontId="15" fillId="0" borderId="14" xfId="0" applyFont="1" applyBorder="1" applyAlignment="1" applyProtection="1">
      <alignment horizontal="right" vertical="center"/>
      <protection/>
    </xf>
    <xf numFmtId="168" fontId="15" fillId="0" borderId="14" xfId="0" applyFont="1" applyBorder="1" applyAlignment="1" applyProtection="1">
      <alignment horizontal="right" vertical="center"/>
      <protection/>
    </xf>
    <xf numFmtId="166" fontId="16" fillId="0" borderId="0" xfId="0" applyFont="1" applyAlignment="1" applyProtection="1">
      <alignment horizontal="right" vertical="center"/>
      <protection/>
    </xf>
    <xf numFmtId="168" fontId="16" fillId="0" borderId="0" xfId="0" applyFont="1" applyAlignment="1" applyProtection="1">
      <alignment horizontal="right" vertical="center"/>
      <protection/>
    </xf>
    <xf numFmtId="166" fontId="2" fillId="0" borderId="0" xfId="0" applyFont="1" applyAlignment="1" applyProtection="1">
      <alignment horizontal="right" vertical="center"/>
      <protection/>
    </xf>
    <xf numFmtId="169" fontId="2" fillId="0" borderId="0" xfId="0" applyFont="1" applyAlignment="1" applyProtection="1">
      <alignment horizontal="right" vertical="center"/>
      <protection/>
    </xf>
    <xf numFmtId="166" fontId="15" fillId="0" borderId="0" xfId="0" applyFont="1" applyAlignment="1" applyProtection="1">
      <alignment horizontal="right" vertical="center"/>
      <protection/>
    </xf>
    <xf numFmtId="168" fontId="15" fillId="0" borderId="0" xfId="0" applyFont="1" applyAlignment="1" applyProtection="1">
      <alignment horizontal="right" vertical="center"/>
      <protection/>
    </xf>
    <xf numFmtId="166" fontId="18" fillId="0" borderId="0" xfId="0" applyFont="1" applyAlignment="1" applyProtection="1">
      <alignment horizontal="right" vertical="center"/>
      <protection/>
    </xf>
    <xf numFmtId="168" fontId="18" fillId="0" borderId="0" xfId="0" applyFont="1" applyAlignment="1" applyProtection="1">
      <alignment horizontal="right" vertical="center"/>
      <protection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164" fontId="3" fillId="3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left"/>
      <protection locked="0"/>
    </xf>
    <xf numFmtId="170" fontId="2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left"/>
      <protection/>
    </xf>
    <xf numFmtId="0" fontId="2" fillId="3" borderId="18" xfId="0" applyFont="1" applyFill="1" applyBorder="1" applyAlignment="1" applyProtection="1">
      <alignment horizontal="center" vertical="center" wrapText="1"/>
      <protection/>
    </xf>
    <xf numFmtId="0" fontId="2" fillId="3" borderId="15" xfId="0" applyFont="1" applyFill="1" applyBorder="1" applyAlignment="1" applyProtection="1">
      <alignment horizontal="center" vertical="center" wrapText="1"/>
      <protection/>
    </xf>
    <xf numFmtId="164" fontId="2" fillId="3" borderId="19" xfId="0" applyFont="1" applyFill="1" applyBorder="1" applyAlignment="1" applyProtection="1">
      <alignment horizontal="center" vertical="center"/>
      <protection/>
    </xf>
    <xf numFmtId="164" fontId="2" fillId="3" borderId="16" xfId="0" applyFont="1" applyFill="1" applyBorder="1" applyAlignment="1" applyProtection="1">
      <alignment horizontal="center" vertical="center"/>
      <protection/>
    </xf>
    <xf numFmtId="0" fontId="2" fillId="2" borderId="17" xfId="0" applyFont="1" applyFill="1" applyBorder="1" applyAlignment="1" applyProtection="1">
      <alignment horizontal="left"/>
      <protection/>
    </xf>
    <xf numFmtId="0" fontId="2" fillId="2" borderId="4" xfId="0" applyFont="1" applyFill="1" applyBorder="1" applyAlignment="1" applyProtection="1">
      <alignment horizontal="left"/>
      <protection/>
    </xf>
    <xf numFmtId="165" fontId="2" fillId="0" borderId="0" xfId="0" applyFont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left" vertical="center"/>
      <protection/>
    </xf>
    <xf numFmtId="0" fontId="3" fillId="3" borderId="15" xfId="0" applyFont="1" applyFill="1" applyBorder="1" applyAlignment="1" applyProtection="1">
      <alignment horizontal="center" vertical="center" wrapText="1"/>
      <protection/>
    </xf>
    <xf numFmtId="0" fontId="3" fillId="3" borderId="18" xfId="0" applyFont="1" applyFill="1" applyBorder="1" applyAlignment="1" applyProtection="1">
      <alignment horizontal="center" vertical="center" wrapText="1"/>
      <protection/>
    </xf>
    <xf numFmtId="164" fontId="3" fillId="3" borderId="16" xfId="0" applyFont="1" applyFill="1" applyBorder="1" applyAlignment="1" applyProtection="1">
      <alignment horizontal="center" vertical="center"/>
      <protection/>
    </xf>
    <xf numFmtId="164" fontId="3" fillId="3" borderId="19" xfId="0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/>
      <protection/>
    </xf>
    <xf numFmtId="164" fontId="3" fillId="0" borderId="25" xfId="0" applyFont="1" applyBorder="1" applyAlignment="1" applyProtection="1">
      <alignment horizontal="right" vertical="center"/>
      <protection/>
    </xf>
    <xf numFmtId="164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165" fontId="0" fillId="0" borderId="37" xfId="0" applyFont="1" applyBorder="1" applyAlignment="1" applyProtection="1">
      <alignment horizontal="right" vertical="center"/>
      <protection/>
    </xf>
    <xf numFmtId="165" fontId="0" fillId="0" borderId="38" xfId="0" applyFont="1" applyBorder="1" applyAlignment="1" applyProtection="1">
      <alignment horizontal="right" vertical="center"/>
      <protection/>
    </xf>
    <xf numFmtId="166" fontId="7" fillId="0" borderId="39" xfId="0" applyFont="1" applyBorder="1" applyAlignment="1" applyProtection="1">
      <alignment horizontal="right" vertical="center"/>
      <protection/>
    </xf>
    <xf numFmtId="165" fontId="0" fillId="0" borderId="19" xfId="0" applyFont="1" applyBorder="1" applyAlignment="1" applyProtection="1">
      <alignment horizontal="right" vertical="center"/>
      <protection/>
    </xf>
    <xf numFmtId="165" fontId="0" fillId="0" borderId="39" xfId="0" applyFont="1" applyBorder="1" applyAlignment="1" applyProtection="1">
      <alignment horizontal="right" vertical="center"/>
      <protection/>
    </xf>
    <xf numFmtId="165" fontId="7" fillId="0" borderId="38" xfId="0" applyFont="1" applyBorder="1" applyAlignment="1" applyProtection="1">
      <alignment horizontal="right" vertical="center"/>
      <protection/>
    </xf>
    <xf numFmtId="166" fontId="7" fillId="0" borderId="38" xfId="0" applyFont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 applyProtection="1">
      <alignment horizontal="left" vertical="center"/>
      <protection/>
    </xf>
    <xf numFmtId="0" fontId="8" fillId="0" borderId="18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 horizontal="left" vertical="center"/>
      <protection/>
    </xf>
    <xf numFmtId="164" fontId="2" fillId="0" borderId="40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166" fontId="7" fillId="0" borderId="28" xfId="0" applyFont="1" applyBorder="1" applyAlignment="1" applyProtection="1">
      <alignment horizontal="righ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5" fontId="0" fillId="0" borderId="32" xfId="0" applyFont="1" applyBorder="1" applyAlignment="1" applyProtection="1">
      <alignment horizontal="right" vertical="center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/>
      <protection/>
    </xf>
    <xf numFmtId="164" fontId="2" fillId="0" borderId="44" xfId="0" applyFont="1" applyBorder="1" applyAlignment="1" applyProtection="1">
      <alignment horizontal="center" vertical="center"/>
      <protection/>
    </xf>
    <xf numFmtId="165" fontId="0" fillId="0" borderId="28" xfId="0" applyFont="1" applyBorder="1" applyAlignment="1" applyProtection="1">
      <alignment horizontal="right" vertical="center"/>
      <protection/>
    </xf>
    <xf numFmtId="0" fontId="9" fillId="0" borderId="28" xfId="0" applyFont="1" applyBorder="1" applyAlignment="1" applyProtection="1">
      <alignment horizontal="left" vertical="center"/>
      <protection/>
    </xf>
    <xf numFmtId="166" fontId="7" fillId="0" borderId="33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166" fontId="0" fillId="0" borderId="33" xfId="0" applyFont="1" applyBorder="1" applyAlignment="1" applyProtection="1">
      <alignment horizontal="right" vertical="center"/>
      <protection/>
    </xf>
    <xf numFmtId="165" fontId="0" fillId="0" borderId="4" xfId="0" applyFont="1" applyBorder="1" applyAlignment="1" applyProtection="1">
      <alignment horizontal="right" vertical="center"/>
      <protection/>
    </xf>
    <xf numFmtId="164" fontId="2" fillId="0" borderId="12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166" fontId="7" fillId="0" borderId="45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left" vertical="center"/>
      <protection/>
    </xf>
    <xf numFmtId="165" fontId="10" fillId="0" borderId="22" xfId="0" applyFont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horizontal="left" vertical="top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3" xfId="0" applyFont="1" applyBorder="1" applyAlignment="1" applyProtection="1">
      <alignment horizontal="left"/>
      <protection/>
    </xf>
    <xf numFmtId="165" fontId="3" fillId="0" borderId="28" xfId="0" applyFont="1" applyBorder="1" applyAlignment="1" applyProtection="1">
      <alignment horizontal="right" vertical="center"/>
      <protection/>
    </xf>
    <xf numFmtId="166" fontId="3" fillId="0" borderId="32" xfId="0" applyFont="1" applyBorder="1" applyAlignment="1" applyProtection="1">
      <alignment horizontal="right" vertical="center"/>
      <protection/>
    </xf>
    <xf numFmtId="166" fontId="7" fillId="0" borderId="43" xfId="0" applyFont="1" applyBorder="1" applyAlignment="1" applyProtection="1">
      <alignment horizontal="right" vertical="center"/>
      <protection/>
    </xf>
    <xf numFmtId="0" fontId="6" fillId="0" borderId="49" xfId="0" applyFont="1" applyBorder="1" applyAlignment="1" applyProtection="1">
      <alignment horizontal="left" vertical="top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166" fontId="12" fillId="0" borderId="50" xfId="0" applyFont="1" applyBorder="1" applyAlignment="1" applyProtection="1">
      <alignment horizontal="right" vertical="center"/>
      <protection/>
    </xf>
    <xf numFmtId="0" fontId="0" fillId="0" borderId="35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2" fillId="0" borderId="45" xfId="0" applyFont="1" applyBorder="1" applyAlignment="1" applyProtection="1">
      <alignment horizontal="left"/>
      <protection/>
    </xf>
    <xf numFmtId="165" fontId="7" fillId="2" borderId="19" xfId="0" applyFont="1" applyFill="1" applyBorder="1" applyAlignment="1" applyProtection="1">
      <alignment horizontal="right" vertical="center"/>
      <protection locked="0"/>
    </xf>
    <xf numFmtId="166" fontId="0" fillId="2" borderId="28" xfId="0" applyFont="1" applyFill="1" applyBorder="1" applyAlignment="1" applyProtection="1">
      <alignment horizontal="right" vertical="center"/>
      <protection locked="0"/>
    </xf>
    <xf numFmtId="166" fontId="7" fillId="2" borderId="17" xfId="0" applyFont="1" applyFill="1" applyBorder="1" applyAlignment="1" applyProtection="1">
      <alignment horizontal="right" vertical="center"/>
      <protection locked="0"/>
    </xf>
    <xf numFmtId="166" fontId="7" fillId="2" borderId="28" xfId="0" applyFont="1" applyFill="1" applyBorder="1" applyAlignment="1" applyProtection="1">
      <alignment horizontal="right" vertical="center"/>
      <protection locked="0"/>
    </xf>
    <xf numFmtId="0" fontId="3" fillId="2" borderId="32" xfId="0" applyFont="1" applyFill="1" applyBorder="1" applyAlignment="1" applyProtection="1">
      <alignment horizontal="right" vertical="center"/>
      <protection locked="0"/>
    </xf>
    <xf numFmtId="166" fontId="7" fillId="2" borderId="39" xfId="0" applyFont="1" applyFill="1" applyBorder="1" applyAlignment="1" applyProtection="1">
      <alignment horizontal="right" vertical="center"/>
      <protection locked="0"/>
    </xf>
    <xf numFmtId="0" fontId="3" fillId="0" borderId="41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164" fontId="3" fillId="0" borderId="27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164" fontId="3" fillId="0" borderId="0" xfId="0" applyFont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top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43" xfId="0" applyFont="1" applyBorder="1" applyAlignment="1" applyProtection="1">
      <alignment horizontal="left" vertical="center" wrapText="1"/>
      <protection locked="0"/>
    </xf>
    <xf numFmtId="164" fontId="3" fillId="0" borderId="30" xfId="0" applyFont="1" applyBorder="1" applyAlignment="1" applyProtection="1">
      <alignment horizontal="left" vertical="center"/>
      <protection locked="0"/>
    </xf>
    <xf numFmtId="164" fontId="3" fillId="0" borderId="31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164" fontId="3" fillId="0" borderId="32" xfId="0" applyFont="1" applyBorder="1" applyAlignment="1" applyProtection="1">
      <alignment horizontal="righ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3" fillId="0" borderId="43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164" fontId="3" fillId="0" borderId="29" xfId="0" applyFont="1" applyBorder="1" applyAlignment="1" applyProtection="1">
      <alignment horizontal="right" vertical="center"/>
      <protection locked="0"/>
    </xf>
    <xf numFmtId="49" fontId="3" fillId="0" borderId="42" xfId="0" applyFont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workbookViewId="0" topLeftCell="A2">
      <selection activeCell="A2" sqref="A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8515625" style="2" customWidth="1"/>
    <col min="4" max="4" width="6.710937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10.421875" style="2" customWidth="1"/>
    <col min="10" max="10" width="13.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421875" style="2" customWidth="1"/>
    <col min="16" max="16" width="3.00390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3"/>
    </row>
    <row r="2" spans="1:19" ht="23.25" customHeight="1">
      <c r="A2" s="96"/>
      <c r="B2" s="97"/>
      <c r="C2" s="97"/>
      <c r="D2" s="97"/>
      <c r="E2" s="97"/>
      <c r="F2" s="97"/>
      <c r="G2" s="98" t="s">
        <v>0</v>
      </c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3"/>
    </row>
    <row r="3" spans="1:19" ht="12" customHeight="1" hidden="1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4"/>
    </row>
    <row r="4" spans="1:19" ht="8.25" customHeigh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5"/>
    </row>
    <row r="5" spans="1:19" ht="24" customHeight="1">
      <c r="A5" s="103"/>
      <c r="B5" s="42" t="s">
        <v>1</v>
      </c>
      <c r="C5" s="42"/>
      <c r="D5" s="42"/>
      <c r="E5" s="189" t="s">
        <v>2</v>
      </c>
      <c r="F5" s="190"/>
      <c r="G5" s="190"/>
      <c r="H5" s="190"/>
      <c r="I5" s="190"/>
      <c r="J5" s="191"/>
      <c r="K5" s="42"/>
      <c r="L5" s="42"/>
      <c r="M5" s="42"/>
      <c r="N5" s="42"/>
      <c r="O5" s="42" t="s">
        <v>3</v>
      </c>
      <c r="P5" s="192" t="s">
        <v>4</v>
      </c>
      <c r="Q5" s="193"/>
      <c r="R5" s="194"/>
      <c r="S5" s="7"/>
    </row>
    <row r="6" spans="1:19" ht="17.25" customHeight="1" hidden="1">
      <c r="A6" s="103"/>
      <c r="B6" s="42" t="s">
        <v>5</v>
      </c>
      <c r="C6" s="42"/>
      <c r="D6" s="42"/>
      <c r="E6" s="105" t="s">
        <v>6</v>
      </c>
      <c r="F6" s="42"/>
      <c r="G6" s="42"/>
      <c r="H6" s="42"/>
      <c r="I6" s="42"/>
      <c r="J6" s="106"/>
      <c r="K6" s="42"/>
      <c r="L6" s="42"/>
      <c r="M6" s="42"/>
      <c r="N6" s="42"/>
      <c r="O6" s="42"/>
      <c r="P6" s="107"/>
      <c r="Q6" s="108"/>
      <c r="R6" s="106"/>
      <c r="S6" s="7"/>
    </row>
    <row r="7" spans="1:19" ht="24" customHeight="1">
      <c r="A7" s="103"/>
      <c r="B7" s="42" t="s">
        <v>7</v>
      </c>
      <c r="C7" s="42"/>
      <c r="D7" s="42"/>
      <c r="E7" s="195" t="s">
        <v>8</v>
      </c>
      <c r="F7" s="196"/>
      <c r="G7" s="196"/>
      <c r="H7" s="196"/>
      <c r="I7" s="196"/>
      <c r="J7" s="197"/>
      <c r="K7" s="42"/>
      <c r="L7" s="42"/>
      <c r="M7" s="42"/>
      <c r="N7" s="42"/>
      <c r="O7" s="42" t="s">
        <v>9</v>
      </c>
      <c r="P7" s="198"/>
      <c r="Q7" s="199"/>
      <c r="R7" s="200"/>
      <c r="S7" s="7"/>
    </row>
    <row r="8" spans="1:19" ht="17.25" customHeight="1" hidden="1">
      <c r="A8" s="103"/>
      <c r="B8" s="42" t="s">
        <v>10</v>
      </c>
      <c r="C8" s="42"/>
      <c r="D8" s="42"/>
      <c r="E8" s="105" t="s">
        <v>11</v>
      </c>
      <c r="F8" s="42"/>
      <c r="G8" s="42"/>
      <c r="H8" s="42"/>
      <c r="I8" s="42"/>
      <c r="J8" s="106"/>
      <c r="K8" s="42"/>
      <c r="L8" s="42"/>
      <c r="M8" s="42"/>
      <c r="N8" s="42"/>
      <c r="O8" s="42"/>
      <c r="P8" s="107"/>
      <c r="Q8" s="108"/>
      <c r="R8" s="106"/>
      <c r="S8" s="7"/>
    </row>
    <row r="9" spans="1:19" ht="24" customHeight="1">
      <c r="A9" s="103"/>
      <c r="B9" s="42" t="s">
        <v>12</v>
      </c>
      <c r="C9" s="42"/>
      <c r="D9" s="42"/>
      <c r="E9" s="201" t="s">
        <v>13</v>
      </c>
      <c r="F9" s="202"/>
      <c r="G9" s="202"/>
      <c r="H9" s="202"/>
      <c r="I9" s="202"/>
      <c r="J9" s="203"/>
      <c r="K9" s="42"/>
      <c r="L9" s="42"/>
      <c r="M9" s="42"/>
      <c r="N9" s="42"/>
      <c r="O9" s="42" t="s">
        <v>14</v>
      </c>
      <c r="P9" s="204" t="s">
        <v>15</v>
      </c>
      <c r="Q9" s="205"/>
      <c r="R9" s="206"/>
      <c r="S9" s="7"/>
    </row>
    <row r="10" spans="1:19" ht="17.25" customHeight="1" hidden="1">
      <c r="A10" s="103"/>
      <c r="B10" s="42" t="s">
        <v>16</v>
      </c>
      <c r="C10" s="42"/>
      <c r="D10" s="42"/>
      <c r="E10" s="109" t="s">
        <v>13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108"/>
      <c r="Q10" s="108"/>
      <c r="R10" s="42"/>
      <c r="S10" s="7"/>
    </row>
    <row r="11" spans="1:19" ht="17.25" customHeight="1" hidden="1">
      <c r="A11" s="103"/>
      <c r="B11" s="42" t="s">
        <v>17</v>
      </c>
      <c r="C11" s="42"/>
      <c r="D11" s="42"/>
      <c r="E11" s="109" t="s">
        <v>13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108"/>
      <c r="Q11" s="108"/>
      <c r="R11" s="42"/>
      <c r="S11" s="7"/>
    </row>
    <row r="12" spans="1:19" ht="17.25" customHeight="1" hidden="1">
      <c r="A12" s="103"/>
      <c r="B12" s="42" t="s">
        <v>18</v>
      </c>
      <c r="C12" s="42"/>
      <c r="D12" s="42"/>
      <c r="E12" s="109" t="s">
        <v>13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108"/>
      <c r="Q12" s="108"/>
      <c r="R12" s="42"/>
      <c r="S12" s="7"/>
    </row>
    <row r="13" spans="1:19" ht="17.25" customHeight="1" hidden="1">
      <c r="A13" s="103"/>
      <c r="B13" s="42"/>
      <c r="C13" s="42"/>
      <c r="D13" s="42"/>
      <c r="E13" s="109" t="s">
        <v>13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108"/>
      <c r="Q13" s="108"/>
      <c r="R13" s="42"/>
      <c r="S13" s="7"/>
    </row>
    <row r="14" spans="1:19" ht="17.25" customHeight="1" hidden="1">
      <c r="A14" s="103"/>
      <c r="B14" s="42"/>
      <c r="C14" s="42"/>
      <c r="D14" s="42"/>
      <c r="E14" s="109" t="s">
        <v>13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108"/>
      <c r="Q14" s="108"/>
      <c r="R14" s="42"/>
      <c r="S14" s="7"/>
    </row>
    <row r="15" spans="1:19" ht="17.25" customHeight="1" hidden="1">
      <c r="A15" s="103"/>
      <c r="B15" s="42"/>
      <c r="C15" s="42"/>
      <c r="D15" s="42"/>
      <c r="E15" s="109" t="s">
        <v>13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108"/>
      <c r="Q15" s="108"/>
      <c r="R15" s="42"/>
      <c r="S15" s="7"/>
    </row>
    <row r="16" spans="1:19" ht="17.25" customHeight="1" hidden="1">
      <c r="A16" s="103"/>
      <c r="B16" s="42"/>
      <c r="C16" s="42"/>
      <c r="D16" s="42"/>
      <c r="E16" s="109" t="s">
        <v>13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108"/>
      <c r="Q16" s="108"/>
      <c r="R16" s="42"/>
      <c r="S16" s="7"/>
    </row>
    <row r="17" spans="1:19" ht="17.25" customHeight="1" hidden="1">
      <c r="A17" s="103"/>
      <c r="B17" s="42"/>
      <c r="C17" s="42"/>
      <c r="D17" s="42"/>
      <c r="E17" s="109" t="s">
        <v>13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108"/>
      <c r="Q17" s="108"/>
      <c r="R17" s="42"/>
      <c r="S17" s="7"/>
    </row>
    <row r="18" spans="1:19" ht="17.25" customHeight="1" hidden="1">
      <c r="A18" s="103"/>
      <c r="B18" s="42"/>
      <c r="C18" s="42"/>
      <c r="D18" s="42"/>
      <c r="E18" s="109" t="s">
        <v>13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108"/>
      <c r="Q18" s="108"/>
      <c r="R18" s="42"/>
      <c r="S18" s="7"/>
    </row>
    <row r="19" spans="1:19" ht="17.25" customHeight="1" hidden="1">
      <c r="A19" s="103"/>
      <c r="B19" s="42"/>
      <c r="C19" s="42"/>
      <c r="D19" s="42"/>
      <c r="E19" s="109" t="s">
        <v>13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108"/>
      <c r="Q19" s="108"/>
      <c r="R19" s="42"/>
      <c r="S19" s="7"/>
    </row>
    <row r="20" spans="1:19" ht="17.25" customHeight="1" hidden="1">
      <c r="A20" s="103"/>
      <c r="B20" s="42"/>
      <c r="C20" s="42"/>
      <c r="D20" s="42"/>
      <c r="E20" s="109" t="s">
        <v>13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108"/>
      <c r="Q20" s="108"/>
      <c r="R20" s="42"/>
      <c r="S20" s="7"/>
    </row>
    <row r="21" spans="1:19" ht="17.25" customHeight="1" hidden="1">
      <c r="A21" s="103"/>
      <c r="B21" s="42"/>
      <c r="C21" s="42"/>
      <c r="D21" s="42"/>
      <c r="E21" s="109" t="s">
        <v>13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108"/>
      <c r="Q21" s="108"/>
      <c r="R21" s="42"/>
      <c r="S21" s="7"/>
    </row>
    <row r="22" spans="1:19" ht="17.25" customHeight="1" hidden="1">
      <c r="A22" s="103"/>
      <c r="B22" s="42"/>
      <c r="C22" s="42"/>
      <c r="D22" s="42"/>
      <c r="E22" s="109" t="s">
        <v>13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108"/>
      <c r="Q22" s="108"/>
      <c r="R22" s="42"/>
      <c r="S22" s="7"/>
    </row>
    <row r="23" spans="1:19" ht="17.25" customHeight="1" hidden="1">
      <c r="A23" s="103"/>
      <c r="B23" s="42"/>
      <c r="C23" s="42"/>
      <c r="D23" s="42"/>
      <c r="E23" s="109" t="s">
        <v>13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108"/>
      <c r="Q23" s="108"/>
      <c r="R23" s="42"/>
      <c r="S23" s="7"/>
    </row>
    <row r="24" spans="1:19" ht="17.25" customHeight="1" hidden="1">
      <c r="A24" s="103"/>
      <c r="B24" s="42"/>
      <c r="C24" s="42"/>
      <c r="D24" s="42"/>
      <c r="E24" s="110" t="s">
        <v>13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108"/>
      <c r="Q24" s="108"/>
      <c r="R24" s="42"/>
      <c r="S24" s="7"/>
    </row>
    <row r="25" spans="1:19" ht="17.25" customHeight="1">
      <c r="A25" s="103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 t="s">
        <v>19</v>
      </c>
      <c r="P25" s="42" t="s">
        <v>20</v>
      </c>
      <c r="Q25" s="42"/>
      <c r="R25" s="42"/>
      <c r="S25" s="7"/>
    </row>
    <row r="26" spans="1:19" ht="17.25" customHeight="1">
      <c r="A26" s="103"/>
      <c r="B26" s="42" t="s">
        <v>21</v>
      </c>
      <c r="C26" s="42"/>
      <c r="D26" s="42"/>
      <c r="E26" s="192" t="s">
        <v>22</v>
      </c>
      <c r="F26" s="207"/>
      <c r="G26" s="207"/>
      <c r="H26" s="207"/>
      <c r="I26" s="207"/>
      <c r="J26" s="194"/>
      <c r="K26" s="42"/>
      <c r="L26" s="42"/>
      <c r="M26" s="42"/>
      <c r="N26" s="42"/>
      <c r="O26" s="208"/>
      <c r="P26" s="209"/>
      <c r="Q26" s="210"/>
      <c r="R26" s="211"/>
      <c r="S26" s="7"/>
    </row>
    <row r="27" spans="1:19" ht="17.25" customHeight="1">
      <c r="A27" s="103"/>
      <c r="B27" s="42" t="s">
        <v>23</v>
      </c>
      <c r="C27" s="42"/>
      <c r="D27" s="42"/>
      <c r="E27" s="198" t="s">
        <v>24</v>
      </c>
      <c r="F27" s="59"/>
      <c r="G27" s="59"/>
      <c r="H27" s="59"/>
      <c r="I27" s="59"/>
      <c r="J27" s="200"/>
      <c r="K27" s="42"/>
      <c r="L27" s="42"/>
      <c r="M27" s="42"/>
      <c r="N27" s="42"/>
      <c r="O27" s="208"/>
      <c r="P27" s="209"/>
      <c r="Q27" s="210"/>
      <c r="R27" s="211"/>
      <c r="S27" s="7"/>
    </row>
    <row r="28" spans="1:19" ht="17.25" customHeight="1">
      <c r="A28" s="103"/>
      <c r="B28" s="42" t="s">
        <v>25</v>
      </c>
      <c r="C28" s="42"/>
      <c r="D28" s="42"/>
      <c r="E28" s="198" t="s">
        <v>26</v>
      </c>
      <c r="F28" s="59"/>
      <c r="G28" s="59"/>
      <c r="H28" s="59"/>
      <c r="I28" s="59"/>
      <c r="J28" s="200"/>
      <c r="K28" s="42"/>
      <c r="L28" s="42"/>
      <c r="M28" s="42"/>
      <c r="N28" s="42"/>
      <c r="O28" s="208"/>
      <c r="P28" s="209"/>
      <c r="Q28" s="210"/>
      <c r="R28" s="211"/>
      <c r="S28" s="7"/>
    </row>
    <row r="29" spans="1:19" ht="17.25" customHeight="1">
      <c r="A29" s="103"/>
      <c r="B29" s="42"/>
      <c r="C29" s="42"/>
      <c r="D29" s="42"/>
      <c r="E29" s="212"/>
      <c r="F29" s="213"/>
      <c r="G29" s="213"/>
      <c r="H29" s="213"/>
      <c r="I29" s="213"/>
      <c r="J29" s="214"/>
      <c r="K29" s="42"/>
      <c r="L29" s="42"/>
      <c r="M29" s="42"/>
      <c r="N29" s="42"/>
      <c r="O29" s="108"/>
      <c r="P29" s="108"/>
      <c r="Q29" s="108"/>
      <c r="R29" s="42"/>
      <c r="S29" s="7"/>
    </row>
    <row r="30" spans="1:19" ht="17.25" customHeight="1">
      <c r="A30" s="103"/>
      <c r="B30" s="42"/>
      <c r="C30" s="42"/>
      <c r="D30" s="42"/>
      <c r="E30" s="116" t="s">
        <v>27</v>
      </c>
      <c r="F30" s="42"/>
      <c r="G30" s="42" t="s">
        <v>28</v>
      </c>
      <c r="H30" s="42"/>
      <c r="I30" s="42"/>
      <c r="J30" s="42"/>
      <c r="K30" s="42"/>
      <c r="L30" s="42"/>
      <c r="M30" s="42"/>
      <c r="N30" s="42"/>
      <c r="O30" s="116" t="s">
        <v>29</v>
      </c>
      <c r="P30" s="108"/>
      <c r="Q30" s="108"/>
      <c r="R30" s="117"/>
      <c r="S30" s="7"/>
    </row>
    <row r="31" spans="1:19" ht="17.25" customHeight="1">
      <c r="A31" s="103"/>
      <c r="B31" s="42"/>
      <c r="C31" s="42"/>
      <c r="D31" s="42"/>
      <c r="E31" s="208" t="s">
        <v>11</v>
      </c>
      <c r="F31" s="59"/>
      <c r="G31" s="209" t="s">
        <v>26</v>
      </c>
      <c r="H31" s="215"/>
      <c r="I31" s="216"/>
      <c r="J31" s="42"/>
      <c r="K31" s="42"/>
      <c r="L31" s="42"/>
      <c r="M31" s="42"/>
      <c r="N31" s="42"/>
      <c r="O31" s="217" t="s">
        <v>30</v>
      </c>
      <c r="P31" s="108"/>
      <c r="Q31" s="108"/>
      <c r="R31" s="119"/>
      <c r="S31" s="7"/>
    </row>
    <row r="32" spans="1:19" ht="8.25" customHeight="1">
      <c r="A32" s="120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8"/>
    </row>
    <row r="33" spans="1:19" ht="20.25" customHeight="1">
      <c r="A33" s="122"/>
      <c r="B33" s="123"/>
      <c r="C33" s="123"/>
      <c r="D33" s="123"/>
      <c r="E33" s="124" t="s">
        <v>31</v>
      </c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9"/>
    </row>
    <row r="34" spans="1:19" ht="20.25" customHeight="1">
      <c r="A34" s="125" t="s">
        <v>32</v>
      </c>
      <c r="B34" s="126"/>
      <c r="C34" s="126"/>
      <c r="D34" s="127"/>
      <c r="E34" s="128" t="s">
        <v>33</v>
      </c>
      <c r="F34" s="127"/>
      <c r="G34" s="128" t="s">
        <v>34</v>
      </c>
      <c r="H34" s="126"/>
      <c r="I34" s="127"/>
      <c r="J34" s="128" t="s">
        <v>35</v>
      </c>
      <c r="K34" s="126"/>
      <c r="L34" s="128" t="s">
        <v>36</v>
      </c>
      <c r="M34" s="126"/>
      <c r="N34" s="126"/>
      <c r="O34" s="127"/>
      <c r="P34" s="128" t="s">
        <v>37</v>
      </c>
      <c r="Q34" s="126"/>
      <c r="R34" s="126"/>
      <c r="S34" s="10"/>
    </row>
    <row r="35" spans="1:19" ht="20.25" customHeight="1">
      <c r="A35" s="129"/>
      <c r="B35" s="130"/>
      <c r="C35" s="130"/>
      <c r="D35" s="183">
        <v>0</v>
      </c>
      <c r="E35" s="131">
        <f>IF(D35=0,0,R47/D35)</f>
        <v>0</v>
      </c>
      <c r="F35" s="132"/>
      <c r="G35" s="133"/>
      <c r="H35" s="130"/>
      <c r="I35" s="183">
        <v>0</v>
      </c>
      <c r="J35" s="131">
        <f>IF(I35=0,0,R47/I35)</f>
        <v>0</v>
      </c>
      <c r="K35" s="134"/>
      <c r="L35" s="133"/>
      <c r="M35" s="130"/>
      <c r="N35" s="130"/>
      <c r="O35" s="183">
        <v>0</v>
      </c>
      <c r="P35" s="133"/>
      <c r="Q35" s="130"/>
      <c r="R35" s="135">
        <f>IF(O35=0,0,R47/O35)</f>
        <v>0</v>
      </c>
      <c r="S35" s="11"/>
    </row>
    <row r="36" spans="1:19" ht="20.25" customHeight="1">
      <c r="A36" s="122"/>
      <c r="B36" s="123"/>
      <c r="C36" s="123"/>
      <c r="D36" s="123"/>
      <c r="E36" s="124" t="s">
        <v>38</v>
      </c>
      <c r="F36" s="123"/>
      <c r="G36" s="123"/>
      <c r="H36" s="123"/>
      <c r="I36" s="123"/>
      <c r="J36" s="136" t="s">
        <v>39</v>
      </c>
      <c r="K36" s="123"/>
      <c r="L36" s="123"/>
      <c r="M36" s="123"/>
      <c r="N36" s="123"/>
      <c r="O36" s="123"/>
      <c r="P36" s="123"/>
      <c r="Q36" s="123"/>
      <c r="R36" s="123"/>
      <c r="S36" s="9"/>
    </row>
    <row r="37" spans="1:19" ht="20.25" customHeight="1">
      <c r="A37" s="137" t="s">
        <v>40</v>
      </c>
      <c r="B37" s="138"/>
      <c r="C37" s="139" t="s">
        <v>41</v>
      </c>
      <c r="D37" s="140"/>
      <c r="E37" s="140"/>
      <c r="F37" s="141"/>
      <c r="G37" s="137" t="s">
        <v>42</v>
      </c>
      <c r="H37" s="142"/>
      <c r="I37" s="139" t="s">
        <v>43</v>
      </c>
      <c r="J37" s="140"/>
      <c r="K37" s="140"/>
      <c r="L37" s="137" t="s">
        <v>44</v>
      </c>
      <c r="M37" s="142"/>
      <c r="N37" s="139" t="s">
        <v>45</v>
      </c>
      <c r="O37" s="140"/>
      <c r="P37" s="140"/>
      <c r="Q37" s="140"/>
      <c r="R37" s="140"/>
      <c r="S37" s="12"/>
    </row>
    <row r="38" spans="1:19" ht="20.25" customHeight="1">
      <c r="A38" s="143">
        <v>1</v>
      </c>
      <c r="B38" s="144" t="s">
        <v>46</v>
      </c>
      <c r="C38" s="104"/>
      <c r="D38" s="145" t="s">
        <v>47</v>
      </c>
      <c r="E38" s="146">
        <f>SUMIF(Rozpocet!O5:O147,8,Rozpocet!I5:I147)</f>
        <v>0</v>
      </c>
      <c r="F38" s="147"/>
      <c r="G38" s="143">
        <v>8</v>
      </c>
      <c r="H38" s="148" t="s">
        <v>48</v>
      </c>
      <c r="I38" s="113"/>
      <c r="J38" s="184">
        <v>0</v>
      </c>
      <c r="K38" s="149"/>
      <c r="L38" s="143">
        <v>13</v>
      </c>
      <c r="M38" s="112" t="s">
        <v>49</v>
      </c>
      <c r="N38" s="118"/>
      <c r="O38" s="118"/>
      <c r="P38" s="187">
        <f>M48</f>
        <v>20</v>
      </c>
      <c r="Q38" s="150" t="s">
        <v>50</v>
      </c>
      <c r="R38" s="186">
        <v>0</v>
      </c>
      <c r="S38" s="13"/>
    </row>
    <row r="39" spans="1:19" ht="20.25" customHeight="1">
      <c r="A39" s="143">
        <v>2</v>
      </c>
      <c r="B39" s="151"/>
      <c r="C39" s="115"/>
      <c r="D39" s="145" t="s">
        <v>51</v>
      </c>
      <c r="E39" s="146">
        <f>SUMIF(Rozpocet!O10:O147,4,Rozpocet!I10:I147)</f>
        <v>0</v>
      </c>
      <c r="F39" s="147"/>
      <c r="G39" s="143">
        <v>9</v>
      </c>
      <c r="H39" s="42" t="s">
        <v>52</v>
      </c>
      <c r="I39" s="145"/>
      <c r="J39" s="184">
        <v>0</v>
      </c>
      <c r="K39" s="149"/>
      <c r="L39" s="143">
        <v>14</v>
      </c>
      <c r="M39" s="112" t="s">
        <v>53</v>
      </c>
      <c r="N39" s="118"/>
      <c r="O39" s="118"/>
      <c r="P39" s="187">
        <f>M48</f>
        <v>20</v>
      </c>
      <c r="Q39" s="150" t="s">
        <v>50</v>
      </c>
      <c r="R39" s="186">
        <v>0</v>
      </c>
      <c r="S39" s="13"/>
    </row>
    <row r="40" spans="1:19" ht="20.25" customHeight="1">
      <c r="A40" s="143">
        <v>3</v>
      </c>
      <c r="B40" s="144" t="s">
        <v>54</v>
      </c>
      <c r="C40" s="104"/>
      <c r="D40" s="145" t="s">
        <v>47</v>
      </c>
      <c r="E40" s="146">
        <f>SUMIF(Rozpocet!O11:O147,32,Rozpocet!I11:I147)</f>
        <v>0</v>
      </c>
      <c r="F40" s="147"/>
      <c r="G40" s="143">
        <v>10</v>
      </c>
      <c r="H40" s="148" t="s">
        <v>55</v>
      </c>
      <c r="I40" s="113"/>
      <c r="J40" s="184">
        <v>0</v>
      </c>
      <c r="K40" s="149"/>
      <c r="L40" s="143">
        <v>15</v>
      </c>
      <c r="M40" s="112" t="s">
        <v>56</v>
      </c>
      <c r="N40" s="118"/>
      <c r="O40" s="118"/>
      <c r="P40" s="187">
        <f>M48</f>
        <v>20</v>
      </c>
      <c r="Q40" s="150" t="s">
        <v>50</v>
      </c>
      <c r="R40" s="186">
        <v>0</v>
      </c>
      <c r="S40" s="13"/>
    </row>
    <row r="41" spans="1:19" ht="20.25" customHeight="1">
      <c r="A41" s="143">
        <v>4</v>
      </c>
      <c r="B41" s="151"/>
      <c r="C41" s="115"/>
      <c r="D41" s="145" t="s">
        <v>51</v>
      </c>
      <c r="E41" s="146">
        <f>SUMIF(Rozpocet!O12:O147,16,Rozpocet!I12:I147)+SUMIF(Rozpocet!O12:O147,128,Rozpocet!I12:I147)</f>
        <v>0</v>
      </c>
      <c r="F41" s="147"/>
      <c r="G41" s="143">
        <v>11</v>
      </c>
      <c r="H41" s="148"/>
      <c r="I41" s="113"/>
      <c r="J41" s="184">
        <v>0</v>
      </c>
      <c r="K41" s="149"/>
      <c r="L41" s="143">
        <v>16</v>
      </c>
      <c r="M41" s="112" t="s">
        <v>57</v>
      </c>
      <c r="N41" s="118"/>
      <c r="O41" s="118"/>
      <c r="P41" s="187">
        <f>M48</f>
        <v>20</v>
      </c>
      <c r="Q41" s="150" t="s">
        <v>50</v>
      </c>
      <c r="R41" s="186">
        <v>0</v>
      </c>
      <c r="S41" s="13"/>
    </row>
    <row r="42" spans="1:19" ht="20.25" customHeight="1">
      <c r="A42" s="143">
        <v>5</v>
      </c>
      <c r="B42" s="144" t="s">
        <v>58</v>
      </c>
      <c r="C42" s="104"/>
      <c r="D42" s="145" t="s">
        <v>47</v>
      </c>
      <c r="E42" s="146">
        <f>SUMIF(Rozpocet!O13:O147,256,Rozpocet!I13:I147)</f>
        <v>0</v>
      </c>
      <c r="F42" s="147"/>
      <c r="G42" s="152"/>
      <c r="H42" s="118"/>
      <c r="I42" s="113"/>
      <c r="J42" s="153"/>
      <c r="K42" s="149"/>
      <c r="L42" s="143">
        <v>17</v>
      </c>
      <c r="M42" s="112" t="s">
        <v>59</v>
      </c>
      <c r="N42" s="118"/>
      <c r="O42" s="118"/>
      <c r="P42" s="187">
        <f>M48</f>
        <v>20</v>
      </c>
      <c r="Q42" s="150" t="s">
        <v>50</v>
      </c>
      <c r="R42" s="186">
        <v>0</v>
      </c>
      <c r="S42" s="13"/>
    </row>
    <row r="43" spans="1:19" ht="20.25" customHeight="1">
      <c r="A43" s="143">
        <v>6</v>
      </c>
      <c r="B43" s="151"/>
      <c r="C43" s="115"/>
      <c r="D43" s="145" t="s">
        <v>51</v>
      </c>
      <c r="E43" s="146">
        <f>SUMIF(Rozpocet!O14:O147,64,Rozpocet!I14:I147)</f>
        <v>0</v>
      </c>
      <c r="F43" s="147"/>
      <c r="G43" s="152"/>
      <c r="H43" s="118"/>
      <c r="I43" s="113"/>
      <c r="J43" s="153"/>
      <c r="K43" s="149"/>
      <c r="L43" s="143">
        <v>18</v>
      </c>
      <c r="M43" s="148" t="s">
        <v>60</v>
      </c>
      <c r="N43" s="118"/>
      <c r="O43" s="118"/>
      <c r="P43" s="118"/>
      <c r="Q43" s="118"/>
      <c r="R43" s="146">
        <f>SUMIF(Rozpocet!O14:O147,1024,Rozpocet!I14:I147)</f>
        <v>0</v>
      </c>
      <c r="S43" s="13"/>
    </row>
    <row r="44" spans="1:19" ht="20.25" customHeight="1">
      <c r="A44" s="143">
        <v>7</v>
      </c>
      <c r="B44" s="154" t="s">
        <v>61</v>
      </c>
      <c r="C44" s="118"/>
      <c r="D44" s="113"/>
      <c r="E44" s="155">
        <f>SUM(E38:E43)</f>
        <v>0</v>
      </c>
      <c r="F44" s="156"/>
      <c r="G44" s="143">
        <v>12</v>
      </c>
      <c r="H44" s="154" t="s">
        <v>62</v>
      </c>
      <c r="I44" s="113"/>
      <c r="J44" s="157">
        <f>SUM(J38:J41)</f>
        <v>0</v>
      </c>
      <c r="K44" s="158"/>
      <c r="L44" s="143">
        <v>19</v>
      </c>
      <c r="M44" s="154" t="s">
        <v>63</v>
      </c>
      <c r="N44" s="118"/>
      <c r="O44" s="118"/>
      <c r="P44" s="118"/>
      <c r="Q44" s="147"/>
      <c r="R44" s="155">
        <f>SUM(R38:R43)</f>
        <v>0</v>
      </c>
      <c r="S44" s="9"/>
    </row>
    <row r="45" spans="1:19" ht="20.25" customHeight="1">
      <c r="A45" s="159">
        <v>20</v>
      </c>
      <c r="B45" s="160" t="s">
        <v>64</v>
      </c>
      <c r="C45" s="161"/>
      <c r="D45" s="162"/>
      <c r="E45" s="163">
        <f>SUMIF(Rozpocet!O14:O147,512,Rozpocet!I14:I147)</f>
        <v>0</v>
      </c>
      <c r="F45" s="164"/>
      <c r="G45" s="159">
        <v>21</v>
      </c>
      <c r="H45" s="160" t="s">
        <v>65</v>
      </c>
      <c r="I45" s="162"/>
      <c r="J45" s="185">
        <v>0</v>
      </c>
      <c r="K45" s="165">
        <f>M48</f>
        <v>20</v>
      </c>
      <c r="L45" s="159">
        <v>22</v>
      </c>
      <c r="M45" s="160" t="s">
        <v>66</v>
      </c>
      <c r="N45" s="161"/>
      <c r="O45" s="121"/>
      <c r="P45" s="121"/>
      <c r="Q45" s="121"/>
      <c r="R45" s="163">
        <f>SUMIF(Rozpocet!O14:O147,"&lt;4",Rozpocet!I14:I147)+SUMIF(Rozpocet!O14:O147,"&gt;1024",Rozpocet!I14:I147)</f>
        <v>0</v>
      </c>
      <c r="S45" s="8"/>
    </row>
    <row r="46" spans="1:19" ht="20.25" customHeight="1">
      <c r="A46" s="166" t="s">
        <v>23</v>
      </c>
      <c r="B46" s="102"/>
      <c r="C46" s="102"/>
      <c r="D46" s="102"/>
      <c r="E46" s="102"/>
      <c r="F46" s="167"/>
      <c r="G46" s="168"/>
      <c r="H46" s="102"/>
      <c r="I46" s="102"/>
      <c r="J46" s="102"/>
      <c r="K46" s="102"/>
      <c r="L46" s="137" t="s">
        <v>67</v>
      </c>
      <c r="M46" s="127"/>
      <c r="N46" s="139" t="s">
        <v>68</v>
      </c>
      <c r="O46" s="126"/>
      <c r="P46" s="126"/>
      <c r="Q46" s="126"/>
      <c r="R46" s="126"/>
      <c r="S46" s="10"/>
    </row>
    <row r="47" spans="1:19" ht="20.25" customHeight="1">
      <c r="A47" s="103"/>
      <c r="B47" s="42"/>
      <c r="C47" s="42"/>
      <c r="D47" s="42"/>
      <c r="E47" s="42"/>
      <c r="F47" s="106"/>
      <c r="G47" s="169"/>
      <c r="H47" s="42"/>
      <c r="I47" s="42"/>
      <c r="J47" s="42"/>
      <c r="K47" s="42"/>
      <c r="L47" s="143">
        <v>23</v>
      </c>
      <c r="M47" s="148" t="s">
        <v>69</v>
      </c>
      <c r="N47" s="118"/>
      <c r="O47" s="118"/>
      <c r="P47" s="118"/>
      <c r="Q47" s="147"/>
      <c r="R47" s="155">
        <f>ROUND(E44+J44+R44+E45+J45+R45,2)</f>
        <v>0</v>
      </c>
      <c r="S47" s="14">
        <f>E44+J44+R44+E45+J45+R45</f>
        <v>0</v>
      </c>
    </row>
    <row r="48" spans="1:19" ht="20.25" customHeight="1">
      <c r="A48" s="170" t="s">
        <v>70</v>
      </c>
      <c r="B48" s="114"/>
      <c r="C48" s="114"/>
      <c r="D48" s="114"/>
      <c r="E48" s="114"/>
      <c r="F48" s="115"/>
      <c r="G48" s="171" t="s">
        <v>71</v>
      </c>
      <c r="H48" s="114"/>
      <c r="I48" s="114"/>
      <c r="J48" s="114"/>
      <c r="K48" s="114"/>
      <c r="L48" s="143">
        <v>24</v>
      </c>
      <c r="M48" s="172">
        <v>20</v>
      </c>
      <c r="N48" s="113" t="s">
        <v>50</v>
      </c>
      <c r="O48" s="173">
        <f>R47-O49</f>
        <v>0</v>
      </c>
      <c r="P48" s="114" t="s">
        <v>72</v>
      </c>
      <c r="Q48" s="114"/>
      <c r="R48" s="174">
        <f>ROUND(O48*M48/100,2)</f>
        <v>0</v>
      </c>
      <c r="S48" s="15">
        <f>O48*M48/100</f>
        <v>0</v>
      </c>
    </row>
    <row r="49" spans="1:19" ht="20.25" customHeight="1">
      <c r="A49" s="175" t="s">
        <v>21</v>
      </c>
      <c r="B49" s="111"/>
      <c r="C49" s="111"/>
      <c r="D49" s="111"/>
      <c r="E49" s="111"/>
      <c r="F49" s="104"/>
      <c r="G49" s="176"/>
      <c r="H49" s="111"/>
      <c r="I49" s="111"/>
      <c r="J49" s="111"/>
      <c r="K49" s="111"/>
      <c r="L49" s="143">
        <v>25</v>
      </c>
      <c r="M49" s="172">
        <v>20</v>
      </c>
      <c r="N49" s="113" t="s">
        <v>50</v>
      </c>
      <c r="O49" s="173">
        <f>ROUND(SUMIF(Rozpocet!N14:N147,M49,Rozpocet!I14:I147)+SUMIF(P38:P42,M49,R38:R42)+IF(K45=M49,J45,0),2)</f>
        <v>0</v>
      </c>
      <c r="P49" s="118" t="s">
        <v>72</v>
      </c>
      <c r="Q49" s="118"/>
      <c r="R49" s="146">
        <f>ROUND(O49*M49/100,2)</f>
        <v>0</v>
      </c>
      <c r="S49" s="16">
        <f>O49*M49/100</f>
        <v>0</v>
      </c>
    </row>
    <row r="50" spans="1:19" ht="20.25" customHeight="1">
      <c r="A50" s="103"/>
      <c r="B50" s="42"/>
      <c r="C50" s="42"/>
      <c r="D50" s="42"/>
      <c r="E50" s="42"/>
      <c r="F50" s="106"/>
      <c r="G50" s="169"/>
      <c r="H50" s="42"/>
      <c r="I50" s="42"/>
      <c r="J50" s="42"/>
      <c r="K50" s="42"/>
      <c r="L50" s="159">
        <v>26</v>
      </c>
      <c r="M50" s="177" t="s">
        <v>73</v>
      </c>
      <c r="N50" s="161"/>
      <c r="O50" s="161"/>
      <c r="P50" s="161"/>
      <c r="Q50" s="121"/>
      <c r="R50" s="178">
        <f>R47+R48+R49</f>
        <v>0</v>
      </c>
      <c r="S50" s="17"/>
    </row>
    <row r="51" spans="1:19" ht="20.25" customHeight="1">
      <c r="A51" s="170" t="s">
        <v>74</v>
      </c>
      <c r="B51" s="114"/>
      <c r="C51" s="114"/>
      <c r="D51" s="114"/>
      <c r="E51" s="114"/>
      <c r="F51" s="115"/>
      <c r="G51" s="171" t="s">
        <v>71</v>
      </c>
      <c r="H51" s="114"/>
      <c r="I51" s="114"/>
      <c r="J51" s="114"/>
      <c r="K51" s="114"/>
      <c r="L51" s="137" t="s">
        <v>75</v>
      </c>
      <c r="M51" s="127"/>
      <c r="N51" s="139" t="s">
        <v>76</v>
      </c>
      <c r="O51" s="126"/>
      <c r="P51" s="126"/>
      <c r="Q51" s="126"/>
      <c r="R51" s="179"/>
      <c r="S51" s="10"/>
    </row>
    <row r="52" spans="1:19" ht="20.25" customHeight="1">
      <c r="A52" s="175" t="s">
        <v>25</v>
      </c>
      <c r="B52" s="111"/>
      <c r="C52" s="111"/>
      <c r="D52" s="111"/>
      <c r="E52" s="111"/>
      <c r="F52" s="104"/>
      <c r="G52" s="176"/>
      <c r="H52" s="111"/>
      <c r="I52" s="111"/>
      <c r="J52" s="111"/>
      <c r="K52" s="111"/>
      <c r="L52" s="143">
        <v>27</v>
      </c>
      <c r="M52" s="148" t="s">
        <v>77</v>
      </c>
      <c r="N52" s="118"/>
      <c r="O52" s="118"/>
      <c r="P52" s="118"/>
      <c r="Q52" s="113"/>
      <c r="R52" s="186">
        <v>0</v>
      </c>
      <c r="S52" s="13"/>
    </row>
    <row r="53" spans="1:19" ht="20.25" customHeight="1">
      <c r="A53" s="103"/>
      <c r="B53" s="42"/>
      <c r="C53" s="42"/>
      <c r="D53" s="42"/>
      <c r="E53" s="42"/>
      <c r="F53" s="106"/>
      <c r="G53" s="169"/>
      <c r="H53" s="42"/>
      <c r="I53" s="42"/>
      <c r="J53" s="42"/>
      <c r="K53" s="42"/>
      <c r="L53" s="143">
        <v>28</v>
      </c>
      <c r="M53" s="148" t="s">
        <v>78</v>
      </c>
      <c r="N53" s="118"/>
      <c r="O53" s="118"/>
      <c r="P53" s="118"/>
      <c r="Q53" s="113"/>
      <c r="R53" s="186">
        <v>0</v>
      </c>
      <c r="S53" s="13"/>
    </row>
    <row r="54" spans="1:19" ht="20.25" customHeight="1">
      <c r="A54" s="180" t="s">
        <v>70</v>
      </c>
      <c r="B54" s="121"/>
      <c r="C54" s="121"/>
      <c r="D54" s="121"/>
      <c r="E54" s="121"/>
      <c r="F54" s="181"/>
      <c r="G54" s="182" t="s">
        <v>71</v>
      </c>
      <c r="H54" s="121"/>
      <c r="I54" s="121"/>
      <c r="J54" s="121"/>
      <c r="K54" s="121"/>
      <c r="L54" s="159">
        <v>29</v>
      </c>
      <c r="M54" s="160" t="s">
        <v>79</v>
      </c>
      <c r="N54" s="161"/>
      <c r="O54" s="161"/>
      <c r="P54" s="161"/>
      <c r="Q54" s="162"/>
      <c r="R54" s="188">
        <v>0</v>
      </c>
      <c r="S54" s="18"/>
    </row>
  </sheetData>
  <sheetProtection password="CC35" sheet="1" objects="1" scenarios="1"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showGridLines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2.7109375" style="2" customWidth="1"/>
    <col min="2" max="2" width="55.7109375" style="2" customWidth="1"/>
    <col min="3" max="3" width="13.57421875" style="2" customWidth="1"/>
    <col min="4" max="5" width="13.8515625" style="2" hidden="1" customWidth="1"/>
    <col min="6" max="16384" width="9.140625" style="2" customWidth="1"/>
  </cols>
  <sheetData>
    <row r="1" spans="1:5" ht="18" customHeight="1">
      <c r="A1" s="84" t="s">
        <v>80</v>
      </c>
      <c r="B1" s="85"/>
      <c r="C1" s="85"/>
      <c r="D1" s="85"/>
      <c r="E1" s="85"/>
    </row>
    <row r="2" spans="1:5" ht="12" customHeight="1">
      <c r="A2" s="86" t="s">
        <v>81</v>
      </c>
      <c r="B2" s="87" t="str">
        <f>'Krycí list'!E5</f>
        <v>Mestské opevnenie Trnava </v>
      </c>
      <c r="C2" s="88"/>
      <c r="D2" s="88"/>
      <c r="E2" s="88"/>
    </row>
    <row r="3" spans="1:5" ht="12" customHeight="1">
      <c r="A3" s="86" t="s">
        <v>82</v>
      </c>
      <c r="B3" s="87" t="str">
        <f>'Krycí list'!E7</f>
        <v>A-časť východného úseku v lokalite za Bazilikou sv.Mikuláša</v>
      </c>
      <c r="C3" s="89"/>
      <c r="D3" s="87"/>
      <c r="E3" s="90"/>
    </row>
    <row r="4" spans="1:5" ht="12" customHeight="1">
      <c r="A4" s="86" t="s">
        <v>83</v>
      </c>
      <c r="B4" s="87" t="str">
        <f>'Krycí list'!E9</f>
        <v> </v>
      </c>
      <c r="C4" s="89"/>
      <c r="D4" s="87"/>
      <c r="E4" s="90"/>
    </row>
    <row r="5" spans="1:5" ht="12" customHeight="1">
      <c r="A5" s="87" t="s">
        <v>84</v>
      </c>
      <c r="B5" s="87" t="str">
        <f>'Krycí list'!P5</f>
        <v>815 49</v>
      </c>
      <c r="C5" s="89"/>
      <c r="D5" s="87"/>
      <c r="E5" s="90"/>
    </row>
    <row r="6" spans="1:5" ht="6" customHeight="1">
      <c r="A6" s="87"/>
      <c r="B6" s="87"/>
      <c r="C6" s="89"/>
      <c r="D6" s="87"/>
      <c r="E6" s="90"/>
    </row>
    <row r="7" spans="1:5" ht="12" customHeight="1">
      <c r="A7" s="87" t="s">
        <v>85</v>
      </c>
      <c r="B7" s="87" t="str">
        <f>'Krycí list'!E26</f>
        <v>Mesto Trnava,Hlavná 1</v>
      </c>
      <c r="C7" s="89"/>
      <c r="D7" s="87"/>
      <c r="E7" s="90"/>
    </row>
    <row r="8" spans="1:5" ht="12" customHeight="1">
      <c r="A8" s="87" t="s">
        <v>86</v>
      </c>
      <c r="B8" s="87" t="str">
        <f>'Krycí list'!E28</f>
        <v>Kadlubiak</v>
      </c>
      <c r="C8" s="89"/>
      <c r="D8" s="87"/>
      <c r="E8" s="90"/>
    </row>
    <row r="9" spans="1:5" ht="12" customHeight="1">
      <c r="A9" s="87" t="s">
        <v>87</v>
      </c>
      <c r="B9" s="87" t="s">
        <v>30</v>
      </c>
      <c r="C9" s="89"/>
      <c r="D9" s="87"/>
      <c r="E9" s="90"/>
    </row>
    <row r="10" spans="1:5" ht="6" customHeight="1">
      <c r="A10" s="85"/>
      <c r="B10" s="85"/>
      <c r="C10" s="85"/>
      <c r="D10" s="85"/>
      <c r="E10" s="85"/>
    </row>
    <row r="11" spans="1:5" ht="12" customHeight="1">
      <c r="A11" s="29" t="s">
        <v>88</v>
      </c>
      <c r="B11" s="30" t="s">
        <v>89</v>
      </c>
      <c r="C11" s="91" t="s">
        <v>90</v>
      </c>
      <c r="D11" s="92" t="s">
        <v>91</v>
      </c>
      <c r="E11" s="91" t="s">
        <v>92</v>
      </c>
    </row>
    <row r="12" spans="1:5" ht="12" customHeight="1">
      <c r="A12" s="31">
        <v>1</v>
      </c>
      <c r="B12" s="32">
        <v>2</v>
      </c>
      <c r="C12" s="93">
        <v>3</v>
      </c>
      <c r="D12" s="94">
        <v>4</v>
      </c>
      <c r="E12" s="93">
        <v>5</v>
      </c>
    </row>
    <row r="13" spans="1:5" ht="3.75" customHeight="1">
      <c r="A13" s="95"/>
      <c r="B13" s="95"/>
      <c r="C13" s="95"/>
      <c r="D13" s="95"/>
      <c r="E13" s="95"/>
    </row>
    <row r="14" spans="1:5" s="22" customFormat="1" ht="12.75" customHeight="1">
      <c r="A14" s="49" t="str">
        <f>Rozpocet!D14</f>
        <v>HSV</v>
      </c>
      <c r="B14" s="50" t="str">
        <f>Rozpocet!E14</f>
        <v>Práce a dodávky HSV</v>
      </c>
      <c r="C14" s="68">
        <f>Rozpocet!I14</f>
        <v>0</v>
      </c>
      <c r="D14" s="69">
        <f>Rozpocet!K14</f>
        <v>0</v>
      </c>
      <c r="E14" s="69">
        <f>Rozpocet!M14</f>
        <v>0</v>
      </c>
    </row>
    <row r="15" spans="1:5" s="22" customFormat="1" ht="12.75" customHeight="1">
      <c r="A15" s="36" t="str">
        <f>Rozpocet!D15</f>
        <v>1</v>
      </c>
      <c r="B15" s="37" t="str">
        <f>Rozpocet!E15</f>
        <v>Zemné práce </v>
      </c>
      <c r="C15" s="64">
        <f>Rozpocet!I15</f>
        <v>0</v>
      </c>
      <c r="D15" s="65">
        <f>Rozpocet!K15</f>
        <v>0</v>
      </c>
      <c r="E15" s="65">
        <f>Rozpocet!M15</f>
        <v>0</v>
      </c>
    </row>
    <row r="16" spans="1:5" s="22" customFormat="1" ht="12.75" customHeight="1">
      <c r="A16" s="36" t="str">
        <f>Rozpocet!D30</f>
        <v>2</v>
      </c>
      <c r="B16" s="37" t="str">
        <f>Rozpocet!E30</f>
        <v>Zakladanie </v>
      </c>
      <c r="C16" s="64">
        <f>Rozpocet!I30</f>
        <v>0</v>
      </c>
      <c r="D16" s="65">
        <f>Rozpocet!K30</f>
        <v>0</v>
      </c>
      <c r="E16" s="65">
        <f>Rozpocet!M30</f>
        <v>0</v>
      </c>
    </row>
    <row r="17" spans="1:5" s="22" customFormat="1" ht="12.75" customHeight="1">
      <c r="A17" s="36" t="str">
        <f>Rozpocet!D38</f>
        <v>3</v>
      </c>
      <c r="B17" s="37" t="str">
        <f>Rozpocet!E38</f>
        <v>Zvislé a kompletné konštrukcie </v>
      </c>
      <c r="C17" s="64">
        <f>Rozpocet!I38</f>
        <v>0</v>
      </c>
      <c r="D17" s="65">
        <f>Rozpocet!K38</f>
        <v>0</v>
      </c>
      <c r="E17" s="65">
        <f>Rozpocet!M38</f>
        <v>0</v>
      </c>
    </row>
    <row r="18" spans="1:5" s="22" customFormat="1" ht="12.75" customHeight="1">
      <c r="A18" s="36" t="str">
        <f>Rozpocet!D45</f>
        <v>4</v>
      </c>
      <c r="B18" s="37" t="str">
        <f>Rozpocet!E45</f>
        <v>Vodorovné konštrukcie </v>
      </c>
      <c r="C18" s="64">
        <f>Rozpocet!I45</f>
        <v>0</v>
      </c>
      <c r="D18" s="65">
        <f>Rozpocet!K45</f>
        <v>0</v>
      </c>
      <c r="E18" s="65">
        <f>Rozpocet!M45</f>
        <v>0</v>
      </c>
    </row>
    <row r="19" spans="1:5" s="22" customFormat="1" ht="12.75" customHeight="1">
      <c r="A19" s="36" t="str">
        <f>Rozpocet!D60</f>
        <v>5</v>
      </c>
      <c r="B19" s="37" t="str">
        <f>Rozpocet!E60</f>
        <v>Komunikácie</v>
      </c>
      <c r="C19" s="64">
        <f>Rozpocet!I60</f>
        <v>0</v>
      </c>
      <c r="D19" s="65">
        <f>Rozpocet!K60</f>
        <v>0</v>
      </c>
      <c r="E19" s="65">
        <f>Rozpocet!M60</f>
        <v>0</v>
      </c>
    </row>
    <row r="20" spans="1:5" s="22" customFormat="1" ht="12.75" customHeight="1">
      <c r="A20" s="36" t="str">
        <f>Rozpocet!D63</f>
        <v>6</v>
      </c>
      <c r="B20" s="37" t="str">
        <f>Rozpocet!E63</f>
        <v>Úpravy povrchov, podlahy, osadenie </v>
      </c>
      <c r="C20" s="64">
        <f>Rozpocet!I63</f>
        <v>0</v>
      </c>
      <c r="D20" s="65">
        <f>Rozpocet!K63</f>
        <v>0</v>
      </c>
      <c r="E20" s="65">
        <f>Rozpocet!M63</f>
        <v>0</v>
      </c>
    </row>
    <row r="21" spans="1:5" s="22" customFormat="1" ht="12.75" customHeight="1">
      <c r="A21" s="36" t="str">
        <f>Rozpocet!D66</f>
        <v>9</v>
      </c>
      <c r="B21" s="37" t="str">
        <f>Rozpocet!E66</f>
        <v>Ostatné konštrukcie a práce-búranie</v>
      </c>
      <c r="C21" s="64">
        <f>Rozpocet!I66</f>
        <v>0</v>
      </c>
      <c r="D21" s="65">
        <f>Rozpocet!K66</f>
        <v>0</v>
      </c>
      <c r="E21" s="65">
        <f>Rozpocet!M66</f>
        <v>0</v>
      </c>
    </row>
    <row r="22" spans="1:5" s="22" customFormat="1" ht="12.75" customHeight="1">
      <c r="A22" s="36" t="str">
        <f>Rozpocet!D108</f>
        <v>99</v>
      </c>
      <c r="B22" s="37" t="str">
        <f>Rozpocet!E108</f>
        <v>Presun hmôt HSV </v>
      </c>
      <c r="C22" s="64">
        <f>Rozpocet!I108</f>
        <v>0</v>
      </c>
      <c r="D22" s="65">
        <f>Rozpocet!K108</f>
        <v>0</v>
      </c>
      <c r="E22" s="65">
        <f>Rozpocet!M108</f>
        <v>0</v>
      </c>
    </row>
    <row r="23" spans="1:5" s="22" customFormat="1" ht="12.75" customHeight="1">
      <c r="A23" s="49" t="str">
        <f>Rozpocet!D110</f>
        <v>PSV</v>
      </c>
      <c r="B23" s="50" t="str">
        <f>Rozpocet!E110</f>
        <v>Práce a dodávky PSV</v>
      </c>
      <c r="C23" s="68">
        <f>Rozpocet!I110</f>
        <v>0</v>
      </c>
      <c r="D23" s="69">
        <f>Rozpocet!K110</f>
        <v>0</v>
      </c>
      <c r="E23" s="69">
        <f>Rozpocet!M110</f>
        <v>0</v>
      </c>
    </row>
    <row r="24" spans="1:5" s="22" customFormat="1" ht="12.75" customHeight="1">
      <c r="A24" s="36" t="str">
        <f>Rozpocet!D111</f>
        <v>711</v>
      </c>
      <c r="B24" s="37" t="str">
        <f>Rozpocet!E111</f>
        <v>Izolácie proti vode a vlhkosti </v>
      </c>
      <c r="C24" s="64">
        <f>Rozpocet!I111</f>
        <v>0</v>
      </c>
      <c r="D24" s="65">
        <f>Rozpocet!K111</f>
        <v>0</v>
      </c>
      <c r="E24" s="65">
        <f>Rozpocet!M111</f>
        <v>0</v>
      </c>
    </row>
    <row r="25" spans="1:5" s="22" customFormat="1" ht="12.75" customHeight="1">
      <c r="A25" s="36" t="str">
        <f>Rozpocet!D117</f>
        <v>762</v>
      </c>
      <c r="B25" s="37" t="str">
        <f>Rozpocet!E117</f>
        <v>Konštrukcie tesárske</v>
      </c>
      <c r="C25" s="64">
        <f>Rozpocet!I117</f>
        <v>0</v>
      </c>
      <c r="D25" s="65">
        <f>Rozpocet!K117</f>
        <v>0</v>
      </c>
      <c r="E25" s="65">
        <f>Rozpocet!M117</f>
        <v>0</v>
      </c>
    </row>
    <row r="26" spans="1:5" s="22" customFormat="1" ht="12.75" customHeight="1">
      <c r="A26" s="36" t="str">
        <f>Rozpocet!D124</f>
        <v>766</v>
      </c>
      <c r="B26" s="37" t="str">
        <f>Rozpocet!E124</f>
        <v>Konštrukcie stolárske</v>
      </c>
      <c r="C26" s="64">
        <f>Rozpocet!I124</f>
        <v>0</v>
      </c>
      <c r="D26" s="65">
        <f>Rozpocet!K124</f>
        <v>0</v>
      </c>
      <c r="E26" s="65">
        <f>Rozpocet!M124</f>
        <v>0</v>
      </c>
    </row>
    <row r="27" spans="1:5" s="22" customFormat="1" ht="12.75" customHeight="1">
      <c r="A27" s="36" t="str">
        <f>Rozpocet!D130</f>
        <v>767</v>
      </c>
      <c r="B27" s="37" t="str">
        <f>Rozpocet!E130</f>
        <v>Konštrukcie doplnkové kovové</v>
      </c>
      <c r="C27" s="64">
        <f>Rozpocet!I130</f>
        <v>0</v>
      </c>
      <c r="D27" s="65">
        <f>Rozpocet!K130</f>
        <v>0</v>
      </c>
      <c r="E27" s="65">
        <f>Rozpocet!M130</f>
        <v>0</v>
      </c>
    </row>
    <row r="28" spans="1:5" s="23" customFormat="1" ht="12.75" customHeight="1">
      <c r="A28" s="51"/>
      <c r="B28" s="52" t="s">
        <v>93</v>
      </c>
      <c r="C28" s="70">
        <f>Rozpocet!I147</f>
        <v>0</v>
      </c>
      <c r="D28" s="71">
        <f>Rozpocet!K147</f>
        <v>0</v>
      </c>
      <c r="E28" s="71">
        <f>Rozpocet!M147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7"/>
  <sheetViews>
    <sheetView showGridLines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7109375" style="2" customWidth="1"/>
    <col min="2" max="2" width="4.57421875" style="2" customWidth="1"/>
    <col min="3" max="3" width="4.7109375" style="2" customWidth="1"/>
    <col min="4" max="4" width="12.7109375" style="2" customWidth="1"/>
    <col min="5" max="5" width="55.7109375" style="2" customWidth="1"/>
    <col min="6" max="6" width="4.7109375" style="2" customWidth="1"/>
    <col min="7" max="7" width="9.57421875" style="2" customWidth="1"/>
    <col min="8" max="8" width="9.8515625" style="2" customWidth="1"/>
    <col min="9" max="9" width="12.7109375" style="2" customWidth="1"/>
    <col min="10" max="10" width="10.71093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6.00390625" style="2" customWidth="1"/>
    <col min="15" max="15" width="6.7109375" style="2" hidden="1" customWidth="1"/>
    <col min="16" max="16" width="7.140625" style="2" hidden="1" customWidth="1"/>
    <col min="17" max="19" width="9.140625" style="2" hidden="1" customWidth="1"/>
    <col min="20" max="16384" width="9.140625" style="2" customWidth="1"/>
  </cols>
  <sheetData>
    <row r="1" spans="1:16" ht="18" customHeight="1">
      <c r="A1" s="19" t="s">
        <v>94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  <c r="P1" s="25"/>
    </row>
    <row r="2" spans="1:16" ht="11.25" customHeight="1">
      <c r="A2" s="20" t="s">
        <v>81</v>
      </c>
      <c r="B2" s="21"/>
      <c r="C2" s="21" t="str">
        <f>'Krycí list'!E5</f>
        <v>Mestské opevnenie Trnava </v>
      </c>
      <c r="D2" s="21"/>
      <c r="E2" s="21"/>
      <c r="F2" s="21"/>
      <c r="G2" s="21"/>
      <c r="H2" s="21"/>
      <c r="I2" s="21"/>
      <c r="J2" s="21"/>
      <c r="K2" s="21"/>
      <c r="L2" s="24"/>
      <c r="M2" s="24"/>
      <c r="N2" s="24"/>
      <c r="O2" s="25"/>
      <c r="P2" s="25"/>
    </row>
    <row r="3" spans="1:16" ht="11.25" customHeight="1">
      <c r="A3" s="20" t="s">
        <v>82</v>
      </c>
      <c r="B3" s="21"/>
      <c r="C3" s="21" t="str">
        <f>'Krycí list'!E7</f>
        <v>A-časť východného úseku v lokalite za Bazilikou sv.Mikuláša</v>
      </c>
      <c r="D3" s="21"/>
      <c r="E3" s="21"/>
      <c r="F3" s="21"/>
      <c r="G3" s="21"/>
      <c r="H3" s="21"/>
      <c r="I3" s="21"/>
      <c r="J3" s="21"/>
      <c r="K3" s="21"/>
      <c r="L3" s="24"/>
      <c r="M3" s="24"/>
      <c r="N3" s="24"/>
      <c r="O3" s="25"/>
      <c r="P3" s="25"/>
    </row>
    <row r="4" spans="1:16" ht="11.25" customHeight="1">
      <c r="A4" s="20" t="s">
        <v>83</v>
      </c>
      <c r="B4" s="21"/>
      <c r="C4" s="21" t="str">
        <f>'Krycí list'!E9</f>
        <v> </v>
      </c>
      <c r="D4" s="21"/>
      <c r="E4" s="21"/>
      <c r="F4" s="21"/>
      <c r="G4" s="21"/>
      <c r="H4" s="21"/>
      <c r="I4" s="21"/>
      <c r="J4" s="21"/>
      <c r="K4" s="21"/>
      <c r="L4" s="24"/>
      <c r="M4" s="24"/>
      <c r="N4" s="24"/>
      <c r="O4" s="25"/>
      <c r="P4" s="25"/>
    </row>
    <row r="5" spans="1:16" ht="11.25" customHeight="1">
      <c r="A5" s="21" t="s">
        <v>95</v>
      </c>
      <c r="B5" s="21"/>
      <c r="C5" s="21" t="str">
        <f>'Krycí list'!P5</f>
        <v>815 49</v>
      </c>
      <c r="D5" s="21"/>
      <c r="E5" s="21"/>
      <c r="F5" s="21"/>
      <c r="G5" s="21"/>
      <c r="H5" s="21"/>
      <c r="I5" s="21"/>
      <c r="J5" s="21"/>
      <c r="K5" s="21"/>
      <c r="L5" s="24"/>
      <c r="M5" s="24"/>
      <c r="N5" s="24"/>
      <c r="O5" s="25"/>
      <c r="P5" s="25"/>
    </row>
    <row r="6" spans="1:16" ht="5.2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4"/>
      <c r="M6" s="24"/>
      <c r="N6" s="24"/>
      <c r="O6" s="25"/>
      <c r="P6" s="25"/>
    </row>
    <row r="7" spans="1:16" ht="11.25" customHeight="1">
      <c r="A7" s="21" t="s">
        <v>85</v>
      </c>
      <c r="B7" s="21"/>
      <c r="C7" s="21" t="str">
        <f>'Krycí list'!E26</f>
        <v>Mesto Trnava,Hlavná 1</v>
      </c>
      <c r="D7" s="21"/>
      <c r="E7" s="21"/>
      <c r="F7" s="21"/>
      <c r="G7" s="21"/>
      <c r="H7" s="21"/>
      <c r="I7" s="21"/>
      <c r="J7" s="21"/>
      <c r="K7" s="21"/>
      <c r="L7" s="24"/>
      <c r="M7" s="24"/>
      <c r="N7" s="24"/>
      <c r="O7" s="25"/>
      <c r="P7" s="25"/>
    </row>
    <row r="8" spans="1:16" ht="11.25" customHeight="1">
      <c r="A8" s="21" t="s">
        <v>86</v>
      </c>
      <c r="B8" s="21"/>
      <c r="C8" s="21" t="str">
        <f>'Krycí list'!E28</f>
        <v>Kadlubiak</v>
      </c>
      <c r="D8" s="21"/>
      <c r="E8" s="21"/>
      <c r="F8" s="21"/>
      <c r="G8" s="21"/>
      <c r="H8" s="21"/>
      <c r="I8" s="21"/>
      <c r="J8" s="21"/>
      <c r="K8" s="21"/>
      <c r="L8" s="24"/>
      <c r="M8" s="24"/>
      <c r="N8" s="24"/>
      <c r="O8" s="25"/>
      <c r="P8" s="25"/>
    </row>
    <row r="9" spans="1:16" ht="11.25" customHeight="1">
      <c r="A9" s="21" t="s">
        <v>87</v>
      </c>
      <c r="B9" s="21"/>
      <c r="C9" s="21" t="s">
        <v>30</v>
      </c>
      <c r="D9" s="21"/>
      <c r="E9" s="21"/>
      <c r="F9" s="21"/>
      <c r="G9" s="21"/>
      <c r="H9" s="21"/>
      <c r="I9" s="21"/>
      <c r="J9" s="21"/>
      <c r="K9" s="21"/>
      <c r="L9" s="24"/>
      <c r="M9" s="24"/>
      <c r="N9" s="24"/>
      <c r="O9" s="25"/>
      <c r="P9" s="25"/>
    </row>
    <row r="10" spans="1:16" ht="6" customHeight="1">
      <c r="A10" s="28"/>
      <c r="B10" s="28"/>
      <c r="C10" s="28"/>
      <c r="D10" s="28"/>
      <c r="E10" s="28"/>
      <c r="F10" s="28"/>
      <c r="G10" s="28"/>
      <c r="H10" s="53"/>
      <c r="I10" s="28"/>
      <c r="J10" s="28"/>
      <c r="K10" s="28"/>
      <c r="L10" s="28"/>
      <c r="M10" s="28"/>
      <c r="N10" s="53"/>
      <c r="O10" s="76"/>
      <c r="P10" s="76"/>
    </row>
    <row r="11" spans="1:16" ht="21.75" customHeight="1">
      <c r="A11" s="29" t="s">
        <v>96</v>
      </c>
      <c r="B11" s="30" t="s">
        <v>97</v>
      </c>
      <c r="C11" s="30" t="s">
        <v>98</v>
      </c>
      <c r="D11" s="30" t="s">
        <v>99</v>
      </c>
      <c r="E11" s="30" t="s">
        <v>89</v>
      </c>
      <c r="F11" s="30" t="s">
        <v>100</v>
      </c>
      <c r="G11" s="30" t="s">
        <v>101</v>
      </c>
      <c r="H11" s="54" t="s">
        <v>102</v>
      </c>
      <c r="I11" s="30" t="s">
        <v>90</v>
      </c>
      <c r="J11" s="30" t="s">
        <v>103</v>
      </c>
      <c r="K11" s="30" t="s">
        <v>91</v>
      </c>
      <c r="L11" s="30" t="s">
        <v>104</v>
      </c>
      <c r="M11" s="30" t="s">
        <v>105</v>
      </c>
      <c r="N11" s="72" t="s">
        <v>106</v>
      </c>
      <c r="O11" s="77" t="s">
        <v>107</v>
      </c>
      <c r="P11" s="78" t="s">
        <v>108</v>
      </c>
    </row>
    <row r="12" spans="1:16" ht="11.25" customHeight="1">
      <c r="A12" s="31">
        <v>1</v>
      </c>
      <c r="B12" s="32">
        <v>2</v>
      </c>
      <c r="C12" s="32">
        <v>3</v>
      </c>
      <c r="D12" s="32">
        <v>4</v>
      </c>
      <c r="E12" s="32">
        <v>5</v>
      </c>
      <c r="F12" s="32">
        <v>6</v>
      </c>
      <c r="G12" s="32">
        <v>7</v>
      </c>
      <c r="H12" s="55">
        <v>8</v>
      </c>
      <c r="I12" s="32">
        <v>9</v>
      </c>
      <c r="J12" s="32"/>
      <c r="K12" s="32"/>
      <c r="L12" s="32"/>
      <c r="M12" s="32"/>
      <c r="N12" s="73">
        <v>10</v>
      </c>
      <c r="O12" s="79">
        <v>11</v>
      </c>
      <c r="P12" s="80">
        <v>12</v>
      </c>
    </row>
    <row r="13" spans="1:16" ht="3.75" customHeight="1">
      <c r="A13" s="28"/>
      <c r="B13" s="28"/>
      <c r="C13" s="28"/>
      <c r="D13" s="28"/>
      <c r="E13" s="28"/>
      <c r="F13" s="28"/>
      <c r="G13" s="28"/>
      <c r="H13" s="53"/>
      <c r="I13" s="28"/>
      <c r="J13" s="28"/>
      <c r="K13" s="28"/>
      <c r="L13" s="28"/>
      <c r="M13" s="28"/>
      <c r="N13" s="74"/>
      <c r="O13" s="81"/>
      <c r="P13" s="82"/>
    </row>
    <row r="14" spans="1:16" s="22" customFormat="1" ht="12.75" customHeight="1">
      <c r="A14" s="33"/>
      <c r="B14" s="34" t="s">
        <v>67</v>
      </c>
      <c r="C14" s="33"/>
      <c r="D14" s="33" t="s">
        <v>46</v>
      </c>
      <c r="E14" s="33" t="s">
        <v>109</v>
      </c>
      <c r="F14" s="33"/>
      <c r="G14" s="33"/>
      <c r="H14" s="56"/>
      <c r="I14" s="62">
        <f>I15+I30+I38+I45+I60+I63+I66+I108</f>
        <v>0</v>
      </c>
      <c r="J14" s="33"/>
      <c r="K14" s="63">
        <f>K15+K30+K38+K45+K60+K63+K66+K108</f>
        <v>0</v>
      </c>
      <c r="L14" s="33"/>
      <c r="M14" s="63">
        <f>M15+M30+M38+M45+M60+M63+M66+M108</f>
        <v>0</v>
      </c>
      <c r="N14" s="56"/>
      <c r="O14" s="35"/>
      <c r="P14" s="50" t="s">
        <v>110</v>
      </c>
    </row>
    <row r="15" spans="1:16" s="22" customFormat="1" ht="12.75" customHeight="1">
      <c r="A15" s="35"/>
      <c r="B15" s="36" t="s">
        <v>67</v>
      </c>
      <c r="C15" s="35"/>
      <c r="D15" s="37" t="s">
        <v>111</v>
      </c>
      <c r="E15" s="37" t="s">
        <v>112</v>
      </c>
      <c r="F15" s="35"/>
      <c r="G15" s="35"/>
      <c r="H15" s="57"/>
      <c r="I15" s="64">
        <f>SUM(I16:I29)</f>
        <v>0</v>
      </c>
      <c r="J15" s="35"/>
      <c r="K15" s="65">
        <f>SUM(K16:K29)</f>
        <v>0</v>
      </c>
      <c r="L15" s="35"/>
      <c r="M15" s="65">
        <f>SUM(M16:M29)</f>
        <v>0</v>
      </c>
      <c r="N15" s="57"/>
      <c r="O15" s="35"/>
      <c r="P15" s="37" t="s">
        <v>111</v>
      </c>
    </row>
    <row r="16" spans="1:16" s="6" customFormat="1" ht="13.5" customHeight="1">
      <c r="A16" s="38" t="s">
        <v>111</v>
      </c>
      <c r="B16" s="38" t="s">
        <v>113</v>
      </c>
      <c r="C16" s="38" t="s">
        <v>114</v>
      </c>
      <c r="D16" s="39" t="s">
        <v>115</v>
      </c>
      <c r="E16" s="40" t="s">
        <v>116</v>
      </c>
      <c r="F16" s="38" t="s">
        <v>117</v>
      </c>
      <c r="G16" s="41">
        <v>0.836</v>
      </c>
      <c r="H16" s="58">
        <v>0</v>
      </c>
      <c r="I16" s="66">
        <f>ROUND(G16*H16,2)</f>
        <v>0</v>
      </c>
      <c r="J16" s="67">
        <v>0</v>
      </c>
      <c r="K16" s="41">
        <f>G16*J16</f>
        <v>0</v>
      </c>
      <c r="L16" s="67">
        <v>0</v>
      </c>
      <c r="M16" s="41">
        <f>G16*L16</f>
        <v>0</v>
      </c>
      <c r="N16" s="75">
        <v>20</v>
      </c>
      <c r="O16" s="83">
        <v>4</v>
      </c>
      <c r="P16" s="42" t="s">
        <v>118</v>
      </c>
    </row>
    <row r="17" spans="1:19" s="6" customFormat="1" ht="15.75" customHeight="1">
      <c r="A17" s="42"/>
      <c r="B17" s="42"/>
      <c r="C17" s="42"/>
      <c r="D17" s="43"/>
      <c r="E17" s="44" t="s">
        <v>119</v>
      </c>
      <c r="F17" s="42"/>
      <c r="G17" s="45">
        <v>0.836</v>
      </c>
      <c r="H17" s="59"/>
      <c r="I17" s="42"/>
      <c r="J17" s="42"/>
      <c r="K17" s="42"/>
      <c r="L17" s="42"/>
      <c r="M17" s="42"/>
      <c r="N17" s="59"/>
      <c r="O17" s="42"/>
      <c r="P17" s="43" t="s">
        <v>118</v>
      </c>
      <c r="Q17" s="26" t="s">
        <v>118</v>
      </c>
      <c r="R17" s="26" t="s">
        <v>120</v>
      </c>
      <c r="S17" s="26" t="s">
        <v>111</v>
      </c>
    </row>
    <row r="18" spans="1:16" s="6" customFormat="1" ht="13.5" customHeight="1">
      <c r="A18" s="38" t="s">
        <v>118</v>
      </c>
      <c r="B18" s="38" t="s">
        <v>113</v>
      </c>
      <c r="C18" s="38" t="s">
        <v>114</v>
      </c>
      <c r="D18" s="39" t="s">
        <v>121</v>
      </c>
      <c r="E18" s="40" t="s">
        <v>122</v>
      </c>
      <c r="F18" s="38" t="s">
        <v>117</v>
      </c>
      <c r="G18" s="41">
        <v>0.836</v>
      </c>
      <c r="H18" s="58">
        <v>0</v>
      </c>
      <c r="I18" s="66">
        <f>ROUND(G18*H18,2)</f>
        <v>0</v>
      </c>
      <c r="J18" s="67">
        <v>0</v>
      </c>
      <c r="K18" s="41">
        <f>G18*J18</f>
        <v>0</v>
      </c>
      <c r="L18" s="67">
        <v>0</v>
      </c>
      <c r="M18" s="41">
        <f>G18*L18</f>
        <v>0</v>
      </c>
      <c r="N18" s="75">
        <v>20</v>
      </c>
      <c r="O18" s="83">
        <v>4</v>
      </c>
      <c r="P18" s="42" t="s">
        <v>118</v>
      </c>
    </row>
    <row r="19" spans="1:16" s="6" customFormat="1" ht="13.5" customHeight="1">
      <c r="A19" s="38" t="s">
        <v>123</v>
      </c>
      <c r="B19" s="38" t="s">
        <v>113</v>
      </c>
      <c r="C19" s="38" t="s">
        <v>114</v>
      </c>
      <c r="D19" s="39" t="s">
        <v>124</v>
      </c>
      <c r="E19" s="40" t="s">
        <v>125</v>
      </c>
      <c r="F19" s="38" t="s">
        <v>117</v>
      </c>
      <c r="G19" s="41">
        <v>0.396</v>
      </c>
      <c r="H19" s="58">
        <v>0</v>
      </c>
      <c r="I19" s="66">
        <f>ROUND(G19*H19,2)</f>
        <v>0</v>
      </c>
      <c r="J19" s="67">
        <v>0</v>
      </c>
      <c r="K19" s="41">
        <f>G19*J19</f>
        <v>0</v>
      </c>
      <c r="L19" s="67">
        <v>0</v>
      </c>
      <c r="M19" s="41">
        <f>G19*L19</f>
        <v>0</v>
      </c>
      <c r="N19" s="75">
        <v>20</v>
      </c>
      <c r="O19" s="83">
        <v>4</v>
      </c>
      <c r="P19" s="42" t="s">
        <v>118</v>
      </c>
    </row>
    <row r="20" spans="1:19" s="6" customFormat="1" ht="15.75" customHeight="1">
      <c r="A20" s="42"/>
      <c r="B20" s="42"/>
      <c r="C20" s="42"/>
      <c r="D20" s="43"/>
      <c r="E20" s="44" t="s">
        <v>126</v>
      </c>
      <c r="F20" s="42"/>
      <c r="G20" s="45">
        <v>0.396</v>
      </c>
      <c r="H20" s="59"/>
      <c r="I20" s="42"/>
      <c r="J20" s="42"/>
      <c r="K20" s="42"/>
      <c r="L20" s="42"/>
      <c r="M20" s="42"/>
      <c r="N20" s="59"/>
      <c r="O20" s="42"/>
      <c r="P20" s="43" t="s">
        <v>118</v>
      </c>
      <c r="Q20" s="26" t="s">
        <v>118</v>
      </c>
      <c r="R20" s="26" t="s">
        <v>120</v>
      </c>
      <c r="S20" s="26" t="s">
        <v>111</v>
      </c>
    </row>
    <row r="21" spans="1:16" s="6" customFormat="1" ht="24" customHeight="1">
      <c r="A21" s="38" t="s">
        <v>127</v>
      </c>
      <c r="B21" s="38" t="s">
        <v>113</v>
      </c>
      <c r="C21" s="38" t="s">
        <v>114</v>
      </c>
      <c r="D21" s="39" t="s">
        <v>128</v>
      </c>
      <c r="E21" s="40" t="s">
        <v>129</v>
      </c>
      <c r="F21" s="38" t="s">
        <v>117</v>
      </c>
      <c r="G21" s="41">
        <v>0.396</v>
      </c>
      <c r="H21" s="58">
        <v>0</v>
      </c>
      <c r="I21" s="66">
        <f>ROUND(G21*H21,2)</f>
        <v>0</v>
      </c>
      <c r="J21" s="67">
        <v>0</v>
      </c>
      <c r="K21" s="41">
        <f>G21*J21</f>
        <v>0</v>
      </c>
      <c r="L21" s="67">
        <v>0</v>
      </c>
      <c r="M21" s="41">
        <f>G21*L21</f>
        <v>0</v>
      </c>
      <c r="N21" s="75">
        <v>20</v>
      </c>
      <c r="O21" s="83">
        <v>4</v>
      </c>
      <c r="P21" s="42" t="s">
        <v>118</v>
      </c>
    </row>
    <row r="22" spans="1:16" s="6" customFormat="1" ht="24" customHeight="1">
      <c r="A22" s="38" t="s">
        <v>130</v>
      </c>
      <c r="B22" s="38" t="s">
        <v>113</v>
      </c>
      <c r="C22" s="38" t="s">
        <v>114</v>
      </c>
      <c r="D22" s="39" t="s">
        <v>131</v>
      </c>
      <c r="E22" s="40" t="s">
        <v>132</v>
      </c>
      <c r="F22" s="38" t="s">
        <v>133</v>
      </c>
      <c r="G22" s="41">
        <v>1.144</v>
      </c>
      <c r="H22" s="58">
        <v>0</v>
      </c>
      <c r="I22" s="66">
        <f>ROUND(G22*H22,2)</f>
        <v>0</v>
      </c>
      <c r="J22" s="67">
        <v>0</v>
      </c>
      <c r="K22" s="41">
        <f>G22*J22</f>
        <v>0</v>
      </c>
      <c r="L22" s="67">
        <v>0</v>
      </c>
      <c r="M22" s="41">
        <f>G22*L22</f>
        <v>0</v>
      </c>
      <c r="N22" s="75">
        <v>20</v>
      </c>
      <c r="O22" s="83">
        <v>4</v>
      </c>
      <c r="P22" s="42" t="s">
        <v>118</v>
      </c>
    </row>
    <row r="23" spans="1:19" s="6" customFormat="1" ht="15.75" customHeight="1">
      <c r="A23" s="42"/>
      <c r="B23" s="42"/>
      <c r="C23" s="42"/>
      <c r="D23" s="43"/>
      <c r="E23" s="44" t="s">
        <v>134</v>
      </c>
      <c r="F23" s="42"/>
      <c r="G23" s="45">
        <v>1.144</v>
      </c>
      <c r="H23" s="59"/>
      <c r="I23" s="42"/>
      <c r="J23" s="42"/>
      <c r="K23" s="42"/>
      <c r="L23" s="42"/>
      <c r="M23" s="42"/>
      <c r="N23" s="59"/>
      <c r="O23" s="42"/>
      <c r="P23" s="43" t="s">
        <v>118</v>
      </c>
      <c r="Q23" s="26" t="s">
        <v>118</v>
      </c>
      <c r="R23" s="26" t="s">
        <v>120</v>
      </c>
      <c r="S23" s="26" t="s">
        <v>111</v>
      </c>
    </row>
    <row r="24" spans="1:16" s="6" customFormat="1" ht="13.5" customHeight="1">
      <c r="A24" s="38" t="s">
        <v>135</v>
      </c>
      <c r="B24" s="38" t="s">
        <v>113</v>
      </c>
      <c r="C24" s="38" t="s">
        <v>114</v>
      </c>
      <c r="D24" s="39" t="s">
        <v>136</v>
      </c>
      <c r="E24" s="40" t="s">
        <v>137</v>
      </c>
      <c r="F24" s="38" t="s">
        <v>117</v>
      </c>
      <c r="G24" s="41">
        <v>1.144</v>
      </c>
      <c r="H24" s="58">
        <v>0</v>
      </c>
      <c r="I24" s="66">
        <f>ROUND(G24*H24,2)</f>
        <v>0</v>
      </c>
      <c r="J24" s="67">
        <v>0</v>
      </c>
      <c r="K24" s="41">
        <f>G24*J24</f>
        <v>0</v>
      </c>
      <c r="L24" s="67">
        <v>0</v>
      </c>
      <c r="M24" s="41">
        <f>G24*L24</f>
        <v>0</v>
      </c>
      <c r="N24" s="75">
        <v>20</v>
      </c>
      <c r="O24" s="83">
        <v>4</v>
      </c>
      <c r="P24" s="42" t="s">
        <v>118</v>
      </c>
    </row>
    <row r="25" spans="1:16" s="6" customFormat="1" ht="13.5" customHeight="1">
      <c r="A25" s="38" t="s">
        <v>138</v>
      </c>
      <c r="B25" s="38" t="s">
        <v>113</v>
      </c>
      <c r="C25" s="38" t="s">
        <v>114</v>
      </c>
      <c r="D25" s="39" t="s">
        <v>139</v>
      </c>
      <c r="E25" s="40" t="s">
        <v>140</v>
      </c>
      <c r="F25" s="38" t="s">
        <v>141</v>
      </c>
      <c r="G25" s="41">
        <v>2.174</v>
      </c>
      <c r="H25" s="58">
        <v>0</v>
      </c>
      <c r="I25" s="66">
        <f>ROUND(G25*H25,2)</f>
        <v>0</v>
      </c>
      <c r="J25" s="67">
        <v>0</v>
      </c>
      <c r="K25" s="41">
        <f>G25*J25</f>
        <v>0</v>
      </c>
      <c r="L25" s="67">
        <v>0</v>
      </c>
      <c r="M25" s="41">
        <f>G25*L25</f>
        <v>0</v>
      </c>
      <c r="N25" s="75">
        <v>20</v>
      </c>
      <c r="O25" s="83">
        <v>4</v>
      </c>
      <c r="P25" s="42" t="s">
        <v>118</v>
      </c>
    </row>
    <row r="26" spans="1:19" s="6" customFormat="1" ht="15.75" customHeight="1">
      <c r="A26" s="42"/>
      <c r="B26" s="42"/>
      <c r="C26" s="42"/>
      <c r="D26" s="43"/>
      <c r="E26" s="44" t="s">
        <v>142</v>
      </c>
      <c r="F26" s="42"/>
      <c r="G26" s="45">
        <v>2.174</v>
      </c>
      <c r="H26" s="59"/>
      <c r="I26" s="42"/>
      <c r="J26" s="42"/>
      <c r="K26" s="42"/>
      <c r="L26" s="42"/>
      <c r="M26" s="42"/>
      <c r="N26" s="59"/>
      <c r="O26" s="42"/>
      <c r="P26" s="43" t="s">
        <v>118</v>
      </c>
      <c r="Q26" s="26" t="s">
        <v>118</v>
      </c>
      <c r="R26" s="26" t="s">
        <v>120</v>
      </c>
      <c r="S26" s="26" t="s">
        <v>111</v>
      </c>
    </row>
    <row r="27" spans="1:16" s="6" customFormat="1" ht="13.5" customHeight="1">
      <c r="A27" s="38" t="s">
        <v>143</v>
      </c>
      <c r="B27" s="38" t="s">
        <v>113</v>
      </c>
      <c r="C27" s="38" t="s">
        <v>114</v>
      </c>
      <c r="D27" s="39" t="s">
        <v>144</v>
      </c>
      <c r="E27" s="40" t="s">
        <v>145</v>
      </c>
      <c r="F27" s="38" t="s">
        <v>141</v>
      </c>
      <c r="G27" s="41">
        <v>2.174</v>
      </c>
      <c r="H27" s="58">
        <v>0</v>
      </c>
      <c r="I27" s="66">
        <f>ROUND(G27*H27,2)</f>
        <v>0</v>
      </c>
      <c r="J27" s="67">
        <v>0</v>
      </c>
      <c r="K27" s="41">
        <f>G27*J27</f>
        <v>0</v>
      </c>
      <c r="L27" s="67">
        <v>0</v>
      </c>
      <c r="M27" s="41">
        <f>G27*L27</f>
        <v>0</v>
      </c>
      <c r="N27" s="75">
        <v>20</v>
      </c>
      <c r="O27" s="83">
        <v>4</v>
      </c>
      <c r="P27" s="42" t="s">
        <v>118</v>
      </c>
    </row>
    <row r="28" spans="1:16" s="6" customFormat="1" ht="24" customHeight="1">
      <c r="A28" s="38" t="s">
        <v>146</v>
      </c>
      <c r="B28" s="38" t="s">
        <v>113</v>
      </c>
      <c r="C28" s="38" t="s">
        <v>114</v>
      </c>
      <c r="D28" s="39" t="s">
        <v>147</v>
      </c>
      <c r="E28" s="40" t="s">
        <v>148</v>
      </c>
      <c r="F28" s="38" t="s">
        <v>117</v>
      </c>
      <c r="G28" s="41">
        <v>0.088</v>
      </c>
      <c r="H28" s="58">
        <v>0</v>
      </c>
      <c r="I28" s="66">
        <f>ROUND(G28*H28,2)</f>
        <v>0</v>
      </c>
      <c r="J28" s="67">
        <v>0</v>
      </c>
      <c r="K28" s="41">
        <f>G28*J28</f>
        <v>0</v>
      </c>
      <c r="L28" s="67">
        <v>0</v>
      </c>
      <c r="M28" s="41">
        <f>G28*L28</f>
        <v>0</v>
      </c>
      <c r="N28" s="75">
        <v>20</v>
      </c>
      <c r="O28" s="83">
        <v>4</v>
      </c>
      <c r="P28" s="42" t="s">
        <v>118</v>
      </c>
    </row>
    <row r="29" spans="1:19" s="6" customFormat="1" ht="15.75" customHeight="1">
      <c r="A29" s="42"/>
      <c r="B29" s="42"/>
      <c r="C29" s="42"/>
      <c r="D29" s="43"/>
      <c r="E29" s="44" t="s">
        <v>149</v>
      </c>
      <c r="F29" s="42"/>
      <c r="G29" s="45">
        <v>0.088</v>
      </c>
      <c r="H29" s="59"/>
      <c r="I29" s="42"/>
      <c r="J29" s="42"/>
      <c r="K29" s="42"/>
      <c r="L29" s="42"/>
      <c r="M29" s="42"/>
      <c r="N29" s="59"/>
      <c r="O29" s="42"/>
      <c r="P29" s="43" t="s">
        <v>118</v>
      </c>
      <c r="Q29" s="26" t="s">
        <v>118</v>
      </c>
      <c r="R29" s="26" t="s">
        <v>120</v>
      </c>
      <c r="S29" s="26" t="s">
        <v>111</v>
      </c>
    </row>
    <row r="30" spans="1:16" s="22" customFormat="1" ht="12.75" customHeight="1">
      <c r="A30" s="35"/>
      <c r="B30" s="36" t="s">
        <v>67</v>
      </c>
      <c r="C30" s="35"/>
      <c r="D30" s="37" t="s">
        <v>118</v>
      </c>
      <c r="E30" s="37" t="s">
        <v>150</v>
      </c>
      <c r="F30" s="35"/>
      <c r="G30" s="35"/>
      <c r="H30" s="57"/>
      <c r="I30" s="64">
        <f>SUM(I31:I37)</f>
        <v>0</v>
      </c>
      <c r="J30" s="35"/>
      <c r="K30" s="65">
        <f>SUM(K31:K37)</f>
        <v>0</v>
      </c>
      <c r="L30" s="35"/>
      <c r="M30" s="65">
        <f>SUM(M31:M37)</f>
        <v>0</v>
      </c>
      <c r="N30" s="57"/>
      <c r="O30" s="35"/>
      <c r="P30" s="37" t="s">
        <v>111</v>
      </c>
    </row>
    <row r="31" spans="1:16" s="6" customFormat="1" ht="13.5" customHeight="1">
      <c r="A31" s="38" t="s">
        <v>151</v>
      </c>
      <c r="B31" s="38" t="s">
        <v>113</v>
      </c>
      <c r="C31" s="38" t="s">
        <v>152</v>
      </c>
      <c r="D31" s="39" t="s">
        <v>153</v>
      </c>
      <c r="E31" s="40" t="s">
        <v>154</v>
      </c>
      <c r="F31" s="38" t="s">
        <v>117</v>
      </c>
      <c r="G31" s="41">
        <v>1.562</v>
      </c>
      <c r="H31" s="58">
        <v>0</v>
      </c>
      <c r="I31" s="66">
        <f>ROUND(G31*H31,2)</f>
        <v>0</v>
      </c>
      <c r="J31" s="67">
        <v>0</v>
      </c>
      <c r="K31" s="41">
        <f>G31*J31</f>
        <v>0</v>
      </c>
      <c r="L31" s="67">
        <v>0</v>
      </c>
      <c r="M31" s="41">
        <f>G31*L31</f>
        <v>0</v>
      </c>
      <c r="N31" s="75">
        <v>20</v>
      </c>
      <c r="O31" s="83">
        <v>4</v>
      </c>
      <c r="P31" s="42" t="s">
        <v>118</v>
      </c>
    </row>
    <row r="32" spans="1:19" s="6" customFormat="1" ht="15.75" customHeight="1">
      <c r="A32" s="42"/>
      <c r="B32" s="42"/>
      <c r="C32" s="42"/>
      <c r="D32" s="43"/>
      <c r="E32" s="44" t="s">
        <v>155</v>
      </c>
      <c r="F32" s="42"/>
      <c r="G32" s="45">
        <v>0.308</v>
      </c>
      <c r="H32" s="59"/>
      <c r="I32" s="42"/>
      <c r="J32" s="42"/>
      <c r="K32" s="42"/>
      <c r="L32" s="42"/>
      <c r="M32" s="42"/>
      <c r="N32" s="59"/>
      <c r="O32" s="42"/>
      <c r="P32" s="43" t="s">
        <v>118</v>
      </c>
      <c r="Q32" s="26" t="s">
        <v>118</v>
      </c>
      <c r="R32" s="26" t="s">
        <v>120</v>
      </c>
      <c r="S32" s="26" t="s">
        <v>110</v>
      </c>
    </row>
    <row r="33" spans="1:19" s="6" customFormat="1" ht="15.75" customHeight="1">
      <c r="A33" s="42"/>
      <c r="B33" s="42"/>
      <c r="C33" s="42"/>
      <c r="D33" s="43"/>
      <c r="E33" s="44" t="s">
        <v>156</v>
      </c>
      <c r="F33" s="42"/>
      <c r="G33" s="45">
        <v>1.254</v>
      </c>
      <c r="H33" s="59"/>
      <c r="I33" s="42"/>
      <c r="J33" s="42"/>
      <c r="K33" s="42"/>
      <c r="L33" s="42"/>
      <c r="M33" s="42"/>
      <c r="N33" s="59"/>
      <c r="O33" s="42"/>
      <c r="P33" s="43" t="s">
        <v>118</v>
      </c>
      <c r="Q33" s="26" t="s">
        <v>118</v>
      </c>
      <c r="R33" s="26" t="s">
        <v>120</v>
      </c>
      <c r="S33" s="26" t="s">
        <v>110</v>
      </c>
    </row>
    <row r="34" spans="1:19" s="6" customFormat="1" ht="15.75" customHeight="1">
      <c r="A34" s="42"/>
      <c r="B34" s="42"/>
      <c r="C34" s="42"/>
      <c r="D34" s="46"/>
      <c r="E34" s="47" t="s">
        <v>157</v>
      </c>
      <c r="F34" s="42"/>
      <c r="G34" s="48">
        <v>1.562</v>
      </c>
      <c r="H34" s="59"/>
      <c r="I34" s="42"/>
      <c r="J34" s="42"/>
      <c r="K34" s="42"/>
      <c r="L34" s="42"/>
      <c r="M34" s="42"/>
      <c r="N34" s="59"/>
      <c r="O34" s="42"/>
      <c r="P34" s="46" t="s">
        <v>118</v>
      </c>
      <c r="Q34" s="27" t="s">
        <v>127</v>
      </c>
      <c r="R34" s="27" t="s">
        <v>120</v>
      </c>
      <c r="S34" s="27" t="s">
        <v>111</v>
      </c>
    </row>
    <row r="35" spans="1:16" s="6" customFormat="1" ht="13.5" customHeight="1">
      <c r="A35" s="38" t="s">
        <v>158</v>
      </c>
      <c r="B35" s="38" t="s">
        <v>113</v>
      </c>
      <c r="C35" s="38" t="s">
        <v>152</v>
      </c>
      <c r="D35" s="39" t="s">
        <v>159</v>
      </c>
      <c r="E35" s="40" t="s">
        <v>160</v>
      </c>
      <c r="F35" s="38" t="s">
        <v>161</v>
      </c>
      <c r="G35" s="41">
        <v>0.98</v>
      </c>
      <c r="H35" s="58">
        <v>0</v>
      </c>
      <c r="I35" s="66">
        <f>ROUND(G35*H35,2)</f>
        <v>0</v>
      </c>
      <c r="J35" s="67">
        <v>0</v>
      </c>
      <c r="K35" s="41">
        <f>G35*J35</f>
        <v>0</v>
      </c>
      <c r="L35" s="67">
        <v>0</v>
      </c>
      <c r="M35" s="41">
        <f>G35*L35</f>
        <v>0</v>
      </c>
      <c r="N35" s="75">
        <v>20</v>
      </c>
      <c r="O35" s="83">
        <v>4</v>
      </c>
      <c r="P35" s="42" t="s">
        <v>118</v>
      </c>
    </row>
    <row r="36" spans="1:19" s="6" customFormat="1" ht="15.75" customHeight="1">
      <c r="A36" s="42"/>
      <c r="B36" s="42"/>
      <c r="C36" s="42"/>
      <c r="D36" s="43"/>
      <c r="E36" s="44" t="s">
        <v>162</v>
      </c>
      <c r="F36" s="42"/>
      <c r="G36" s="45">
        <v>0.98</v>
      </c>
      <c r="H36" s="59"/>
      <c r="I36" s="42"/>
      <c r="J36" s="42"/>
      <c r="K36" s="42"/>
      <c r="L36" s="42"/>
      <c r="M36" s="42"/>
      <c r="N36" s="59"/>
      <c r="O36" s="42"/>
      <c r="P36" s="43" t="s">
        <v>118</v>
      </c>
      <c r="Q36" s="26" t="s">
        <v>118</v>
      </c>
      <c r="R36" s="26" t="s">
        <v>120</v>
      </c>
      <c r="S36" s="26" t="s">
        <v>111</v>
      </c>
    </row>
    <row r="37" spans="1:16" s="6" customFormat="1" ht="13.5" customHeight="1">
      <c r="A37" s="38" t="s">
        <v>163</v>
      </c>
      <c r="B37" s="38" t="s">
        <v>113</v>
      </c>
      <c r="C37" s="38" t="s">
        <v>152</v>
      </c>
      <c r="D37" s="39" t="s">
        <v>164</v>
      </c>
      <c r="E37" s="40" t="s">
        <v>165</v>
      </c>
      <c r="F37" s="38" t="s">
        <v>161</v>
      </c>
      <c r="G37" s="41">
        <v>0.98</v>
      </c>
      <c r="H37" s="58">
        <v>0</v>
      </c>
      <c r="I37" s="66">
        <f>ROUND(G37*H37,2)</f>
        <v>0</v>
      </c>
      <c r="J37" s="67">
        <v>0</v>
      </c>
      <c r="K37" s="41">
        <f>G37*J37</f>
        <v>0</v>
      </c>
      <c r="L37" s="67">
        <v>0</v>
      </c>
      <c r="M37" s="41">
        <f>G37*L37</f>
        <v>0</v>
      </c>
      <c r="N37" s="75">
        <v>20</v>
      </c>
      <c r="O37" s="83">
        <v>4</v>
      </c>
      <c r="P37" s="42" t="s">
        <v>118</v>
      </c>
    </row>
    <row r="38" spans="1:16" s="22" customFormat="1" ht="12.75" customHeight="1">
      <c r="A38" s="35"/>
      <c r="B38" s="36" t="s">
        <v>67</v>
      </c>
      <c r="C38" s="35"/>
      <c r="D38" s="37" t="s">
        <v>123</v>
      </c>
      <c r="E38" s="37" t="s">
        <v>166</v>
      </c>
      <c r="F38" s="35"/>
      <c r="G38" s="35"/>
      <c r="H38" s="57"/>
      <c r="I38" s="64">
        <f>SUM(I39:I44)</f>
        <v>0</v>
      </c>
      <c r="J38" s="35"/>
      <c r="K38" s="65">
        <f>SUM(K39:K44)</f>
        <v>0</v>
      </c>
      <c r="L38" s="35"/>
      <c r="M38" s="65">
        <f>SUM(M39:M44)</f>
        <v>0</v>
      </c>
      <c r="N38" s="57"/>
      <c r="O38" s="35"/>
      <c r="P38" s="37" t="s">
        <v>111</v>
      </c>
    </row>
    <row r="39" spans="1:16" s="6" customFormat="1" ht="24" customHeight="1">
      <c r="A39" s="38" t="s">
        <v>167</v>
      </c>
      <c r="B39" s="38" t="s">
        <v>113</v>
      </c>
      <c r="C39" s="38" t="s">
        <v>168</v>
      </c>
      <c r="D39" s="39" t="s">
        <v>169</v>
      </c>
      <c r="E39" s="40" t="s">
        <v>170</v>
      </c>
      <c r="F39" s="38" t="s">
        <v>171</v>
      </c>
      <c r="G39" s="41">
        <v>8</v>
      </c>
      <c r="H39" s="58">
        <v>0</v>
      </c>
      <c r="I39" s="66">
        <f>ROUND(G39*H39,2)</f>
        <v>0</v>
      </c>
      <c r="J39" s="67">
        <v>0</v>
      </c>
      <c r="K39" s="41">
        <f>G39*J39</f>
        <v>0</v>
      </c>
      <c r="L39" s="67">
        <v>0</v>
      </c>
      <c r="M39" s="41">
        <f>G39*L39</f>
        <v>0</v>
      </c>
      <c r="N39" s="75">
        <v>20</v>
      </c>
      <c r="O39" s="83">
        <v>4</v>
      </c>
      <c r="P39" s="42" t="s">
        <v>118</v>
      </c>
    </row>
    <row r="40" spans="1:19" s="6" customFormat="1" ht="15.75" customHeight="1">
      <c r="A40" s="42"/>
      <c r="B40" s="42"/>
      <c r="C40" s="42"/>
      <c r="D40" s="43"/>
      <c r="E40" s="44" t="s">
        <v>172</v>
      </c>
      <c r="F40" s="42"/>
      <c r="G40" s="45">
        <v>8</v>
      </c>
      <c r="H40" s="59"/>
      <c r="I40" s="42"/>
      <c r="J40" s="42"/>
      <c r="K40" s="42"/>
      <c r="L40" s="42"/>
      <c r="M40" s="42"/>
      <c r="N40" s="59"/>
      <c r="O40" s="42"/>
      <c r="P40" s="43" t="s">
        <v>118</v>
      </c>
      <c r="Q40" s="26" t="s">
        <v>118</v>
      </c>
      <c r="R40" s="26" t="s">
        <v>120</v>
      </c>
      <c r="S40" s="26" t="s">
        <v>111</v>
      </c>
    </row>
    <row r="41" spans="1:16" s="6" customFormat="1" ht="24" customHeight="1">
      <c r="A41" s="38" t="s">
        <v>173</v>
      </c>
      <c r="B41" s="38" t="s">
        <v>113</v>
      </c>
      <c r="C41" s="38" t="s">
        <v>174</v>
      </c>
      <c r="D41" s="39" t="s">
        <v>175</v>
      </c>
      <c r="E41" s="40" t="s">
        <v>176</v>
      </c>
      <c r="F41" s="38" t="s">
        <v>117</v>
      </c>
      <c r="G41" s="41">
        <v>0.341</v>
      </c>
      <c r="H41" s="58">
        <v>0</v>
      </c>
      <c r="I41" s="66">
        <f>ROUND(G41*H41,2)</f>
        <v>0</v>
      </c>
      <c r="J41" s="67">
        <v>0</v>
      </c>
      <c r="K41" s="41">
        <f>G41*J41</f>
        <v>0</v>
      </c>
      <c r="L41" s="67">
        <v>0</v>
      </c>
      <c r="M41" s="41">
        <f>G41*L41</f>
        <v>0</v>
      </c>
      <c r="N41" s="75">
        <v>20</v>
      </c>
      <c r="O41" s="83">
        <v>4</v>
      </c>
      <c r="P41" s="42" t="s">
        <v>118</v>
      </c>
    </row>
    <row r="42" spans="1:19" s="6" customFormat="1" ht="15.75" customHeight="1">
      <c r="A42" s="42"/>
      <c r="B42" s="42"/>
      <c r="C42" s="42"/>
      <c r="D42" s="43"/>
      <c r="E42" s="44" t="s">
        <v>177</v>
      </c>
      <c r="F42" s="42"/>
      <c r="G42" s="45">
        <v>0.269</v>
      </c>
      <c r="H42" s="59"/>
      <c r="I42" s="42"/>
      <c r="J42" s="42"/>
      <c r="K42" s="42"/>
      <c r="L42" s="42"/>
      <c r="M42" s="42"/>
      <c r="N42" s="59"/>
      <c r="O42" s="42"/>
      <c r="P42" s="43" t="s">
        <v>118</v>
      </c>
      <c r="Q42" s="26" t="s">
        <v>118</v>
      </c>
      <c r="R42" s="26" t="s">
        <v>120</v>
      </c>
      <c r="S42" s="26" t="s">
        <v>110</v>
      </c>
    </row>
    <row r="43" spans="1:19" s="6" customFormat="1" ht="15.75" customHeight="1">
      <c r="A43" s="42"/>
      <c r="B43" s="42"/>
      <c r="C43" s="42"/>
      <c r="D43" s="43"/>
      <c r="E43" s="44" t="s">
        <v>178</v>
      </c>
      <c r="F43" s="42"/>
      <c r="G43" s="45">
        <v>0.072</v>
      </c>
      <c r="H43" s="59"/>
      <c r="I43" s="42"/>
      <c r="J43" s="42"/>
      <c r="K43" s="42"/>
      <c r="L43" s="42"/>
      <c r="M43" s="42"/>
      <c r="N43" s="59"/>
      <c r="O43" s="42"/>
      <c r="P43" s="43" t="s">
        <v>118</v>
      </c>
      <c r="Q43" s="26" t="s">
        <v>118</v>
      </c>
      <c r="R43" s="26" t="s">
        <v>120</v>
      </c>
      <c r="S43" s="26" t="s">
        <v>110</v>
      </c>
    </row>
    <row r="44" spans="1:19" s="6" customFormat="1" ht="15.75" customHeight="1">
      <c r="A44" s="42"/>
      <c r="B44" s="42"/>
      <c r="C44" s="42"/>
      <c r="D44" s="46"/>
      <c r="E44" s="47" t="s">
        <v>157</v>
      </c>
      <c r="F44" s="42"/>
      <c r="G44" s="48">
        <v>0.341</v>
      </c>
      <c r="H44" s="59"/>
      <c r="I44" s="42"/>
      <c r="J44" s="42"/>
      <c r="K44" s="42"/>
      <c r="L44" s="42"/>
      <c r="M44" s="42"/>
      <c r="N44" s="59"/>
      <c r="O44" s="42"/>
      <c r="P44" s="46" t="s">
        <v>118</v>
      </c>
      <c r="Q44" s="27" t="s">
        <v>127</v>
      </c>
      <c r="R44" s="27" t="s">
        <v>120</v>
      </c>
      <c r="S44" s="27" t="s">
        <v>111</v>
      </c>
    </row>
    <row r="45" spans="1:16" s="22" customFormat="1" ht="12.75" customHeight="1">
      <c r="A45" s="35"/>
      <c r="B45" s="36" t="s">
        <v>67</v>
      </c>
      <c r="C45" s="35"/>
      <c r="D45" s="37" t="s">
        <v>127</v>
      </c>
      <c r="E45" s="37" t="s">
        <v>179</v>
      </c>
      <c r="F45" s="35"/>
      <c r="G45" s="35"/>
      <c r="H45" s="57"/>
      <c r="I45" s="64">
        <f>SUM(I46:I59)</f>
        <v>0</v>
      </c>
      <c r="J45" s="35"/>
      <c r="K45" s="65">
        <f>SUM(K46:K59)</f>
        <v>0</v>
      </c>
      <c r="L45" s="35"/>
      <c r="M45" s="65">
        <f>SUM(M46:M59)</f>
        <v>0</v>
      </c>
      <c r="N45" s="57"/>
      <c r="O45" s="35"/>
      <c r="P45" s="37" t="s">
        <v>111</v>
      </c>
    </row>
    <row r="46" spans="1:16" s="6" customFormat="1" ht="13.5" customHeight="1">
      <c r="A46" s="38" t="s">
        <v>180</v>
      </c>
      <c r="B46" s="38" t="s">
        <v>113</v>
      </c>
      <c r="C46" s="38" t="s">
        <v>152</v>
      </c>
      <c r="D46" s="39" t="s">
        <v>181</v>
      </c>
      <c r="E46" s="40" t="s">
        <v>182</v>
      </c>
      <c r="F46" s="38" t="s">
        <v>117</v>
      </c>
      <c r="G46" s="41">
        <v>1.024</v>
      </c>
      <c r="H46" s="58">
        <v>0</v>
      </c>
      <c r="I46" s="66">
        <f>ROUND(G46*H46,2)</f>
        <v>0</v>
      </c>
      <c r="J46" s="67">
        <v>0</v>
      </c>
      <c r="K46" s="41">
        <f>G46*J46</f>
        <v>0</v>
      </c>
      <c r="L46" s="67">
        <v>0</v>
      </c>
      <c r="M46" s="41">
        <f>G46*L46</f>
        <v>0</v>
      </c>
      <c r="N46" s="75">
        <v>20</v>
      </c>
      <c r="O46" s="83">
        <v>4</v>
      </c>
      <c r="P46" s="42" t="s">
        <v>118</v>
      </c>
    </row>
    <row r="47" spans="1:19" s="6" customFormat="1" ht="15.75" customHeight="1">
      <c r="A47" s="42"/>
      <c r="B47" s="42"/>
      <c r="C47" s="42"/>
      <c r="D47" s="43"/>
      <c r="E47" s="44" t="s">
        <v>183</v>
      </c>
      <c r="F47" s="42"/>
      <c r="G47" s="45">
        <v>1.024</v>
      </c>
      <c r="H47" s="59"/>
      <c r="I47" s="42"/>
      <c r="J47" s="42"/>
      <c r="K47" s="42"/>
      <c r="L47" s="42"/>
      <c r="M47" s="42"/>
      <c r="N47" s="59"/>
      <c r="O47" s="42"/>
      <c r="P47" s="43" t="s">
        <v>118</v>
      </c>
      <c r="Q47" s="26" t="s">
        <v>118</v>
      </c>
      <c r="R47" s="26" t="s">
        <v>120</v>
      </c>
      <c r="S47" s="26" t="s">
        <v>111</v>
      </c>
    </row>
    <row r="48" spans="1:16" s="6" customFormat="1" ht="13.5" customHeight="1">
      <c r="A48" s="38" t="s">
        <v>184</v>
      </c>
      <c r="B48" s="38" t="s">
        <v>113</v>
      </c>
      <c r="C48" s="38" t="s">
        <v>152</v>
      </c>
      <c r="D48" s="39" t="s">
        <v>185</v>
      </c>
      <c r="E48" s="40" t="s">
        <v>186</v>
      </c>
      <c r="F48" s="38" t="s">
        <v>187</v>
      </c>
      <c r="G48" s="41">
        <v>2.92</v>
      </c>
      <c r="H48" s="58">
        <v>0</v>
      </c>
      <c r="I48" s="66">
        <f>ROUND(G48*H48,2)</f>
        <v>0</v>
      </c>
      <c r="J48" s="67">
        <v>0</v>
      </c>
      <c r="K48" s="41">
        <f>G48*J48</f>
        <v>0</v>
      </c>
      <c r="L48" s="67">
        <v>0</v>
      </c>
      <c r="M48" s="41">
        <f>G48*L48</f>
        <v>0</v>
      </c>
      <c r="N48" s="75">
        <v>20</v>
      </c>
      <c r="O48" s="83">
        <v>4</v>
      </c>
      <c r="P48" s="42" t="s">
        <v>118</v>
      </c>
    </row>
    <row r="49" spans="1:19" s="6" customFormat="1" ht="15.75" customHeight="1">
      <c r="A49" s="42"/>
      <c r="B49" s="42"/>
      <c r="C49" s="42"/>
      <c r="D49" s="43"/>
      <c r="E49" s="44" t="s">
        <v>188</v>
      </c>
      <c r="F49" s="42"/>
      <c r="G49" s="45">
        <v>2.92</v>
      </c>
      <c r="H49" s="59"/>
      <c r="I49" s="42"/>
      <c r="J49" s="42"/>
      <c r="K49" s="42"/>
      <c r="L49" s="42"/>
      <c r="M49" s="42"/>
      <c r="N49" s="59"/>
      <c r="O49" s="42"/>
      <c r="P49" s="43" t="s">
        <v>118</v>
      </c>
      <c r="Q49" s="26" t="s">
        <v>118</v>
      </c>
      <c r="R49" s="26" t="s">
        <v>120</v>
      </c>
      <c r="S49" s="26" t="s">
        <v>111</v>
      </c>
    </row>
    <row r="50" spans="1:16" s="6" customFormat="1" ht="13.5" customHeight="1">
      <c r="A50" s="38" t="s">
        <v>189</v>
      </c>
      <c r="B50" s="38" t="s">
        <v>113</v>
      </c>
      <c r="C50" s="38" t="s">
        <v>152</v>
      </c>
      <c r="D50" s="39" t="s">
        <v>190</v>
      </c>
      <c r="E50" s="40" t="s">
        <v>191</v>
      </c>
      <c r="F50" s="38" t="s">
        <v>187</v>
      </c>
      <c r="G50" s="41">
        <v>2.92</v>
      </c>
      <c r="H50" s="58">
        <v>0</v>
      </c>
      <c r="I50" s="66">
        <f>ROUND(G50*H50,2)</f>
        <v>0</v>
      </c>
      <c r="J50" s="67">
        <v>0</v>
      </c>
      <c r="K50" s="41">
        <f>G50*J50</f>
        <v>0</v>
      </c>
      <c r="L50" s="67">
        <v>0</v>
      </c>
      <c r="M50" s="41">
        <f>G50*L50</f>
        <v>0</v>
      </c>
      <c r="N50" s="75">
        <v>20</v>
      </c>
      <c r="O50" s="83">
        <v>4</v>
      </c>
      <c r="P50" s="42" t="s">
        <v>118</v>
      </c>
    </row>
    <row r="51" spans="1:16" s="6" customFormat="1" ht="13.5" customHeight="1">
      <c r="A51" s="38" t="s">
        <v>192</v>
      </c>
      <c r="B51" s="38" t="s">
        <v>113</v>
      </c>
      <c r="C51" s="38" t="s">
        <v>152</v>
      </c>
      <c r="D51" s="39" t="s">
        <v>193</v>
      </c>
      <c r="E51" s="40" t="s">
        <v>194</v>
      </c>
      <c r="F51" s="38" t="s">
        <v>161</v>
      </c>
      <c r="G51" s="41">
        <v>2.08</v>
      </c>
      <c r="H51" s="58">
        <v>0</v>
      </c>
      <c r="I51" s="66">
        <f>ROUND(G51*H51,2)</f>
        <v>0</v>
      </c>
      <c r="J51" s="67">
        <v>0</v>
      </c>
      <c r="K51" s="41">
        <f>G51*J51</f>
        <v>0</v>
      </c>
      <c r="L51" s="67">
        <v>0</v>
      </c>
      <c r="M51" s="41">
        <f>G51*L51</f>
        <v>0</v>
      </c>
      <c r="N51" s="75">
        <v>20</v>
      </c>
      <c r="O51" s="83">
        <v>4</v>
      </c>
      <c r="P51" s="42" t="s">
        <v>118</v>
      </c>
    </row>
    <row r="52" spans="1:19" s="6" customFormat="1" ht="15.75" customHeight="1">
      <c r="A52" s="42"/>
      <c r="B52" s="42"/>
      <c r="C52" s="42"/>
      <c r="D52" s="43"/>
      <c r="E52" s="44" t="s">
        <v>195</v>
      </c>
      <c r="F52" s="42"/>
      <c r="G52" s="45">
        <v>2.08</v>
      </c>
      <c r="H52" s="59"/>
      <c r="I52" s="42"/>
      <c r="J52" s="42"/>
      <c r="K52" s="42"/>
      <c r="L52" s="42"/>
      <c r="M52" s="42"/>
      <c r="N52" s="59"/>
      <c r="O52" s="42"/>
      <c r="P52" s="43" t="s">
        <v>118</v>
      </c>
      <c r="Q52" s="26" t="s">
        <v>118</v>
      </c>
      <c r="R52" s="26" t="s">
        <v>120</v>
      </c>
      <c r="S52" s="26" t="s">
        <v>111</v>
      </c>
    </row>
    <row r="53" spans="1:16" s="6" customFormat="1" ht="13.5" customHeight="1">
      <c r="A53" s="38" t="s">
        <v>196</v>
      </c>
      <c r="B53" s="38" t="s">
        <v>113</v>
      </c>
      <c r="C53" s="38" t="s">
        <v>152</v>
      </c>
      <c r="D53" s="39" t="s">
        <v>197</v>
      </c>
      <c r="E53" s="40" t="s">
        <v>198</v>
      </c>
      <c r="F53" s="38" t="s">
        <v>161</v>
      </c>
      <c r="G53" s="41">
        <v>2.08</v>
      </c>
      <c r="H53" s="58">
        <v>0</v>
      </c>
      <c r="I53" s="66">
        <f>ROUND(G53*H53,2)</f>
        <v>0</v>
      </c>
      <c r="J53" s="67">
        <v>0</v>
      </c>
      <c r="K53" s="41">
        <f>G53*J53</f>
        <v>0</v>
      </c>
      <c r="L53" s="67">
        <v>0</v>
      </c>
      <c r="M53" s="41">
        <f>G53*L53</f>
        <v>0</v>
      </c>
      <c r="N53" s="75">
        <v>20</v>
      </c>
      <c r="O53" s="83">
        <v>4</v>
      </c>
      <c r="P53" s="42" t="s">
        <v>118</v>
      </c>
    </row>
    <row r="54" spans="1:16" s="6" customFormat="1" ht="13.5" customHeight="1">
      <c r="A54" s="38" t="s">
        <v>199</v>
      </c>
      <c r="B54" s="38" t="s">
        <v>113</v>
      </c>
      <c r="C54" s="38" t="s">
        <v>152</v>
      </c>
      <c r="D54" s="39" t="s">
        <v>200</v>
      </c>
      <c r="E54" s="40" t="s">
        <v>201</v>
      </c>
      <c r="F54" s="38" t="s">
        <v>161</v>
      </c>
      <c r="G54" s="41">
        <v>2.08</v>
      </c>
      <c r="H54" s="58">
        <v>0</v>
      </c>
      <c r="I54" s="66">
        <f>ROUND(G54*H54,2)</f>
        <v>0</v>
      </c>
      <c r="J54" s="67">
        <v>0</v>
      </c>
      <c r="K54" s="41">
        <f>G54*J54</f>
        <v>0</v>
      </c>
      <c r="L54" s="67">
        <v>0</v>
      </c>
      <c r="M54" s="41">
        <f>G54*L54</f>
        <v>0</v>
      </c>
      <c r="N54" s="75">
        <v>20</v>
      </c>
      <c r="O54" s="83">
        <v>4</v>
      </c>
      <c r="P54" s="42" t="s">
        <v>118</v>
      </c>
    </row>
    <row r="55" spans="1:16" s="6" customFormat="1" ht="13.5" customHeight="1">
      <c r="A55" s="38" t="s">
        <v>202</v>
      </c>
      <c r="B55" s="38" t="s">
        <v>113</v>
      </c>
      <c r="C55" s="38" t="s">
        <v>152</v>
      </c>
      <c r="D55" s="39" t="s">
        <v>203</v>
      </c>
      <c r="E55" s="40" t="s">
        <v>204</v>
      </c>
      <c r="F55" s="38" t="s">
        <v>161</v>
      </c>
      <c r="G55" s="41">
        <v>2.08</v>
      </c>
      <c r="H55" s="58">
        <v>0</v>
      </c>
      <c r="I55" s="66">
        <f>ROUND(G55*H55,2)</f>
        <v>0</v>
      </c>
      <c r="J55" s="67">
        <v>0</v>
      </c>
      <c r="K55" s="41">
        <f>G55*J55</f>
        <v>0</v>
      </c>
      <c r="L55" s="67">
        <v>0</v>
      </c>
      <c r="M55" s="41">
        <f>G55*L55</f>
        <v>0</v>
      </c>
      <c r="N55" s="75">
        <v>20</v>
      </c>
      <c r="O55" s="83">
        <v>4</v>
      </c>
      <c r="P55" s="42" t="s">
        <v>118</v>
      </c>
    </row>
    <row r="56" spans="1:16" s="6" customFormat="1" ht="24" customHeight="1">
      <c r="A56" s="38" t="s">
        <v>205</v>
      </c>
      <c r="B56" s="38" t="s">
        <v>113</v>
      </c>
      <c r="C56" s="38" t="s">
        <v>152</v>
      </c>
      <c r="D56" s="39" t="s">
        <v>206</v>
      </c>
      <c r="E56" s="40" t="s">
        <v>207</v>
      </c>
      <c r="F56" s="38" t="s">
        <v>141</v>
      </c>
      <c r="G56" s="41">
        <v>0.073</v>
      </c>
      <c r="H56" s="58">
        <v>0</v>
      </c>
      <c r="I56" s="66">
        <f>ROUND(G56*H56,2)</f>
        <v>0</v>
      </c>
      <c r="J56" s="67">
        <v>0</v>
      </c>
      <c r="K56" s="41">
        <f>G56*J56</f>
        <v>0</v>
      </c>
      <c r="L56" s="67">
        <v>0</v>
      </c>
      <c r="M56" s="41">
        <f>G56*L56</f>
        <v>0</v>
      </c>
      <c r="N56" s="75">
        <v>20</v>
      </c>
      <c r="O56" s="83">
        <v>4</v>
      </c>
      <c r="P56" s="42" t="s">
        <v>118</v>
      </c>
    </row>
    <row r="57" spans="1:19" s="6" customFormat="1" ht="15.75" customHeight="1">
      <c r="A57" s="42"/>
      <c r="B57" s="42"/>
      <c r="C57" s="42"/>
      <c r="D57" s="43"/>
      <c r="E57" s="44" t="s">
        <v>208</v>
      </c>
      <c r="F57" s="42"/>
      <c r="G57" s="45">
        <v>0.073</v>
      </c>
      <c r="H57" s="59"/>
      <c r="I57" s="42"/>
      <c r="J57" s="42"/>
      <c r="K57" s="42"/>
      <c r="L57" s="42"/>
      <c r="M57" s="42"/>
      <c r="N57" s="59"/>
      <c r="O57" s="42"/>
      <c r="P57" s="43" t="s">
        <v>118</v>
      </c>
      <c r="Q57" s="26" t="s">
        <v>118</v>
      </c>
      <c r="R57" s="26" t="s">
        <v>120</v>
      </c>
      <c r="S57" s="26" t="s">
        <v>111</v>
      </c>
    </row>
    <row r="58" spans="1:16" s="6" customFormat="1" ht="24" customHeight="1">
      <c r="A58" s="38" t="s">
        <v>209</v>
      </c>
      <c r="B58" s="38" t="s">
        <v>113</v>
      </c>
      <c r="C58" s="38" t="s">
        <v>152</v>
      </c>
      <c r="D58" s="39" t="s">
        <v>210</v>
      </c>
      <c r="E58" s="40" t="s">
        <v>211</v>
      </c>
      <c r="F58" s="38" t="s">
        <v>212</v>
      </c>
      <c r="G58" s="41">
        <v>0.063</v>
      </c>
      <c r="H58" s="58">
        <v>0</v>
      </c>
      <c r="I58" s="66">
        <f>ROUND(G58*H58,2)</f>
        <v>0</v>
      </c>
      <c r="J58" s="67">
        <v>0</v>
      </c>
      <c r="K58" s="41">
        <f>G58*J58</f>
        <v>0</v>
      </c>
      <c r="L58" s="67">
        <v>0</v>
      </c>
      <c r="M58" s="41">
        <f>G58*L58</f>
        <v>0</v>
      </c>
      <c r="N58" s="75">
        <v>20</v>
      </c>
      <c r="O58" s="83">
        <v>4</v>
      </c>
      <c r="P58" s="42" t="s">
        <v>118</v>
      </c>
    </row>
    <row r="59" spans="1:19" s="6" customFormat="1" ht="15.75" customHeight="1">
      <c r="A59" s="42"/>
      <c r="B59" s="42"/>
      <c r="C59" s="42"/>
      <c r="D59" s="43"/>
      <c r="E59" s="44" t="s">
        <v>213</v>
      </c>
      <c r="F59" s="42"/>
      <c r="G59" s="45">
        <v>0.063</v>
      </c>
      <c r="H59" s="59"/>
      <c r="I59" s="42"/>
      <c r="J59" s="42"/>
      <c r="K59" s="42"/>
      <c r="L59" s="42"/>
      <c r="M59" s="42"/>
      <c r="N59" s="59"/>
      <c r="O59" s="42"/>
      <c r="P59" s="43" t="s">
        <v>118</v>
      </c>
      <c r="Q59" s="26" t="s">
        <v>118</v>
      </c>
      <c r="R59" s="26" t="s">
        <v>120</v>
      </c>
      <c r="S59" s="26" t="s">
        <v>111</v>
      </c>
    </row>
    <row r="60" spans="1:16" s="22" customFormat="1" ht="12.75" customHeight="1">
      <c r="A60" s="35"/>
      <c r="B60" s="36" t="s">
        <v>67</v>
      </c>
      <c r="C60" s="35"/>
      <c r="D60" s="37" t="s">
        <v>130</v>
      </c>
      <c r="E60" s="37" t="s">
        <v>214</v>
      </c>
      <c r="F60" s="35"/>
      <c r="G60" s="35"/>
      <c r="H60" s="57"/>
      <c r="I60" s="64">
        <f>SUM(I61:I62)</f>
        <v>0</v>
      </c>
      <c r="J60" s="35"/>
      <c r="K60" s="65">
        <f>SUM(K61:K62)</f>
        <v>0</v>
      </c>
      <c r="L60" s="35"/>
      <c r="M60" s="65">
        <f>SUM(M61:M62)</f>
        <v>0</v>
      </c>
      <c r="N60" s="57"/>
      <c r="O60" s="35"/>
      <c r="P60" s="37" t="s">
        <v>111</v>
      </c>
    </row>
    <row r="61" spans="1:16" s="6" customFormat="1" ht="13.5" customHeight="1">
      <c r="A61" s="38" t="s">
        <v>215</v>
      </c>
      <c r="B61" s="38" t="s">
        <v>113</v>
      </c>
      <c r="C61" s="38" t="s">
        <v>216</v>
      </c>
      <c r="D61" s="39" t="s">
        <v>217</v>
      </c>
      <c r="E61" s="40" t="s">
        <v>218</v>
      </c>
      <c r="F61" s="38" t="s">
        <v>161</v>
      </c>
      <c r="G61" s="41">
        <v>4.264</v>
      </c>
      <c r="H61" s="58">
        <v>0</v>
      </c>
      <c r="I61" s="66">
        <f>ROUND(G61*H61,2)</f>
        <v>0</v>
      </c>
      <c r="J61" s="67">
        <v>0</v>
      </c>
      <c r="K61" s="41">
        <f>G61*J61</f>
        <v>0</v>
      </c>
      <c r="L61" s="67">
        <v>0</v>
      </c>
      <c r="M61" s="41">
        <f>G61*L61</f>
        <v>0</v>
      </c>
      <c r="N61" s="75">
        <v>20</v>
      </c>
      <c r="O61" s="83">
        <v>4</v>
      </c>
      <c r="P61" s="42" t="s">
        <v>118</v>
      </c>
    </row>
    <row r="62" spans="1:19" s="6" customFormat="1" ht="15.75" customHeight="1">
      <c r="A62" s="42"/>
      <c r="B62" s="42"/>
      <c r="C62" s="42"/>
      <c r="D62" s="43"/>
      <c r="E62" s="44" t="s">
        <v>219</v>
      </c>
      <c r="F62" s="42"/>
      <c r="G62" s="45">
        <v>4.264</v>
      </c>
      <c r="H62" s="59"/>
      <c r="I62" s="42"/>
      <c r="J62" s="42"/>
      <c r="K62" s="42"/>
      <c r="L62" s="42"/>
      <c r="M62" s="42"/>
      <c r="N62" s="59"/>
      <c r="O62" s="42"/>
      <c r="P62" s="43" t="s">
        <v>118</v>
      </c>
      <c r="Q62" s="26" t="s">
        <v>118</v>
      </c>
      <c r="R62" s="26" t="s">
        <v>120</v>
      </c>
      <c r="S62" s="26" t="s">
        <v>111</v>
      </c>
    </row>
    <row r="63" spans="1:16" s="22" customFormat="1" ht="12.75" customHeight="1">
      <c r="A63" s="35"/>
      <c r="B63" s="36" t="s">
        <v>67</v>
      </c>
      <c r="C63" s="35"/>
      <c r="D63" s="37" t="s">
        <v>135</v>
      </c>
      <c r="E63" s="37" t="s">
        <v>220</v>
      </c>
      <c r="F63" s="35"/>
      <c r="G63" s="35"/>
      <c r="H63" s="57"/>
      <c r="I63" s="64">
        <f>SUM(I64:I65)</f>
        <v>0</v>
      </c>
      <c r="J63" s="35"/>
      <c r="K63" s="65">
        <f>SUM(K64:K65)</f>
        <v>0</v>
      </c>
      <c r="L63" s="35"/>
      <c r="M63" s="65">
        <f>SUM(M64:M65)</f>
        <v>0</v>
      </c>
      <c r="N63" s="57"/>
      <c r="O63" s="35"/>
      <c r="P63" s="37" t="s">
        <v>111</v>
      </c>
    </row>
    <row r="64" spans="1:16" s="6" customFormat="1" ht="13.5" customHeight="1">
      <c r="A64" s="38" t="s">
        <v>221</v>
      </c>
      <c r="B64" s="38" t="s">
        <v>113</v>
      </c>
      <c r="C64" s="38" t="s">
        <v>174</v>
      </c>
      <c r="D64" s="39" t="s">
        <v>222</v>
      </c>
      <c r="E64" s="40" t="s">
        <v>223</v>
      </c>
      <c r="F64" s="38" t="s">
        <v>224</v>
      </c>
      <c r="G64" s="41">
        <v>12.6</v>
      </c>
      <c r="H64" s="58">
        <v>0</v>
      </c>
      <c r="I64" s="66">
        <f>ROUND(G64*H64,2)</f>
        <v>0</v>
      </c>
      <c r="J64" s="67">
        <v>0</v>
      </c>
      <c r="K64" s="41">
        <f>G64*J64</f>
        <v>0</v>
      </c>
      <c r="L64" s="67">
        <v>0</v>
      </c>
      <c r="M64" s="41">
        <f>G64*L64</f>
        <v>0</v>
      </c>
      <c r="N64" s="75">
        <v>20</v>
      </c>
      <c r="O64" s="83">
        <v>4</v>
      </c>
      <c r="P64" s="42" t="s">
        <v>118</v>
      </c>
    </row>
    <row r="65" spans="1:19" s="6" customFormat="1" ht="15.75" customHeight="1">
      <c r="A65" s="42"/>
      <c r="B65" s="42"/>
      <c r="C65" s="42"/>
      <c r="D65" s="43"/>
      <c r="E65" s="44" t="s">
        <v>225</v>
      </c>
      <c r="F65" s="42"/>
      <c r="G65" s="45">
        <v>12.6</v>
      </c>
      <c r="H65" s="59"/>
      <c r="I65" s="42"/>
      <c r="J65" s="42"/>
      <c r="K65" s="42"/>
      <c r="L65" s="42"/>
      <c r="M65" s="42"/>
      <c r="N65" s="59"/>
      <c r="O65" s="42"/>
      <c r="P65" s="43" t="s">
        <v>118</v>
      </c>
      <c r="Q65" s="26" t="s">
        <v>118</v>
      </c>
      <c r="R65" s="26" t="s">
        <v>120</v>
      </c>
      <c r="S65" s="26" t="s">
        <v>111</v>
      </c>
    </row>
    <row r="66" spans="1:16" s="22" customFormat="1" ht="12.75" customHeight="1">
      <c r="A66" s="35"/>
      <c r="B66" s="36" t="s">
        <v>67</v>
      </c>
      <c r="C66" s="35"/>
      <c r="D66" s="37" t="s">
        <v>146</v>
      </c>
      <c r="E66" s="37" t="s">
        <v>226</v>
      </c>
      <c r="F66" s="35"/>
      <c r="G66" s="35"/>
      <c r="H66" s="57"/>
      <c r="I66" s="64">
        <f>SUM(I67:I107)</f>
        <v>0</v>
      </c>
      <c r="J66" s="35"/>
      <c r="K66" s="65">
        <f>SUM(K67:K107)</f>
        <v>0</v>
      </c>
      <c r="L66" s="35"/>
      <c r="M66" s="65">
        <f>SUM(M67:M107)</f>
        <v>0</v>
      </c>
      <c r="N66" s="57"/>
      <c r="O66" s="35"/>
      <c r="P66" s="37" t="s">
        <v>111</v>
      </c>
    </row>
    <row r="67" spans="1:16" s="6" customFormat="1" ht="13.5" customHeight="1">
      <c r="A67" s="38" t="s">
        <v>227</v>
      </c>
      <c r="B67" s="38" t="s">
        <v>113</v>
      </c>
      <c r="C67" s="38" t="s">
        <v>228</v>
      </c>
      <c r="D67" s="39" t="s">
        <v>229</v>
      </c>
      <c r="E67" s="40" t="s">
        <v>230</v>
      </c>
      <c r="F67" s="38" t="s">
        <v>231</v>
      </c>
      <c r="G67" s="41">
        <v>1</v>
      </c>
      <c r="H67" s="58">
        <v>0</v>
      </c>
      <c r="I67" s="66">
        <f>ROUND(G67*H67,2)</f>
        <v>0</v>
      </c>
      <c r="J67" s="67">
        <v>0</v>
      </c>
      <c r="K67" s="41">
        <f>G67*J67</f>
        <v>0</v>
      </c>
      <c r="L67" s="67">
        <v>0</v>
      </c>
      <c r="M67" s="41">
        <f>G67*L67</f>
        <v>0</v>
      </c>
      <c r="N67" s="75">
        <v>20</v>
      </c>
      <c r="O67" s="83">
        <v>4</v>
      </c>
      <c r="P67" s="42" t="s">
        <v>118</v>
      </c>
    </row>
    <row r="68" spans="1:16" s="6" customFormat="1" ht="13.5" customHeight="1">
      <c r="A68" s="38" t="s">
        <v>232</v>
      </c>
      <c r="B68" s="38" t="s">
        <v>113</v>
      </c>
      <c r="C68" s="38" t="s">
        <v>228</v>
      </c>
      <c r="D68" s="39" t="s">
        <v>233</v>
      </c>
      <c r="E68" s="40" t="s">
        <v>234</v>
      </c>
      <c r="F68" s="38" t="s">
        <v>231</v>
      </c>
      <c r="G68" s="41">
        <v>1</v>
      </c>
      <c r="H68" s="58">
        <v>0</v>
      </c>
      <c r="I68" s="66">
        <f>ROUND(G68*H68,2)</f>
        <v>0</v>
      </c>
      <c r="J68" s="67">
        <v>0</v>
      </c>
      <c r="K68" s="41">
        <f>G68*J68</f>
        <v>0</v>
      </c>
      <c r="L68" s="67">
        <v>0</v>
      </c>
      <c r="M68" s="41">
        <f>G68*L68</f>
        <v>0</v>
      </c>
      <c r="N68" s="75">
        <v>20</v>
      </c>
      <c r="O68" s="83">
        <v>4</v>
      </c>
      <c r="P68" s="42" t="s">
        <v>118</v>
      </c>
    </row>
    <row r="69" spans="1:16" s="6" customFormat="1" ht="13.5" customHeight="1">
      <c r="A69" s="38" t="s">
        <v>235</v>
      </c>
      <c r="B69" s="38" t="s">
        <v>113</v>
      </c>
      <c r="C69" s="38" t="s">
        <v>228</v>
      </c>
      <c r="D69" s="39" t="s">
        <v>236</v>
      </c>
      <c r="E69" s="40" t="s">
        <v>237</v>
      </c>
      <c r="F69" s="38" t="s">
        <v>231</v>
      </c>
      <c r="G69" s="41">
        <v>1</v>
      </c>
      <c r="H69" s="58">
        <v>0</v>
      </c>
      <c r="I69" s="66">
        <f>ROUND(G69*H69,2)</f>
        <v>0</v>
      </c>
      <c r="J69" s="67">
        <v>0</v>
      </c>
      <c r="K69" s="41">
        <f>G69*J69</f>
        <v>0</v>
      </c>
      <c r="L69" s="67">
        <v>0</v>
      </c>
      <c r="M69" s="41">
        <f>G69*L69</f>
        <v>0</v>
      </c>
      <c r="N69" s="75">
        <v>20</v>
      </c>
      <c r="O69" s="83">
        <v>4</v>
      </c>
      <c r="P69" s="42" t="s">
        <v>118</v>
      </c>
    </row>
    <row r="70" spans="1:16" s="6" customFormat="1" ht="13.5" customHeight="1">
      <c r="A70" s="38" t="s">
        <v>238</v>
      </c>
      <c r="B70" s="38" t="s">
        <v>113</v>
      </c>
      <c r="C70" s="38" t="s">
        <v>228</v>
      </c>
      <c r="D70" s="39" t="s">
        <v>239</v>
      </c>
      <c r="E70" s="40" t="s">
        <v>240</v>
      </c>
      <c r="F70" s="38" t="s">
        <v>241</v>
      </c>
      <c r="G70" s="41">
        <v>1</v>
      </c>
      <c r="H70" s="58">
        <v>0</v>
      </c>
      <c r="I70" s="66">
        <f>ROUND(G70*H70,2)</f>
        <v>0</v>
      </c>
      <c r="J70" s="67">
        <v>0</v>
      </c>
      <c r="K70" s="41">
        <f>G70*J70</f>
        <v>0</v>
      </c>
      <c r="L70" s="67">
        <v>0</v>
      </c>
      <c r="M70" s="41">
        <f>G70*L70</f>
        <v>0</v>
      </c>
      <c r="N70" s="75">
        <v>20</v>
      </c>
      <c r="O70" s="83">
        <v>4</v>
      </c>
      <c r="P70" s="42" t="s">
        <v>118</v>
      </c>
    </row>
    <row r="71" spans="1:16" s="6" customFormat="1" ht="13.5" customHeight="1">
      <c r="A71" s="38" t="s">
        <v>242</v>
      </c>
      <c r="B71" s="38" t="s">
        <v>113</v>
      </c>
      <c r="C71" s="38" t="s">
        <v>216</v>
      </c>
      <c r="D71" s="39" t="s">
        <v>243</v>
      </c>
      <c r="E71" s="40" t="s">
        <v>244</v>
      </c>
      <c r="F71" s="38" t="s">
        <v>224</v>
      </c>
      <c r="G71" s="41">
        <v>16</v>
      </c>
      <c r="H71" s="58">
        <v>0</v>
      </c>
      <c r="I71" s="66">
        <f>ROUND(G71*H71,2)</f>
        <v>0</v>
      </c>
      <c r="J71" s="67">
        <v>0</v>
      </c>
      <c r="K71" s="41">
        <f>G71*J71</f>
        <v>0</v>
      </c>
      <c r="L71" s="67">
        <v>0</v>
      </c>
      <c r="M71" s="41">
        <f>G71*L71</f>
        <v>0</v>
      </c>
      <c r="N71" s="75">
        <v>20</v>
      </c>
      <c r="O71" s="83">
        <v>4</v>
      </c>
      <c r="P71" s="42" t="s">
        <v>118</v>
      </c>
    </row>
    <row r="72" spans="1:19" s="6" customFormat="1" ht="15.75" customHeight="1">
      <c r="A72" s="42"/>
      <c r="B72" s="42"/>
      <c r="C72" s="42"/>
      <c r="D72" s="43"/>
      <c r="E72" s="44" t="s">
        <v>245</v>
      </c>
      <c r="F72" s="42"/>
      <c r="G72" s="45">
        <v>16</v>
      </c>
      <c r="H72" s="59"/>
      <c r="I72" s="42"/>
      <c r="J72" s="42"/>
      <c r="K72" s="42"/>
      <c r="L72" s="42"/>
      <c r="M72" s="42"/>
      <c r="N72" s="59"/>
      <c r="O72" s="42"/>
      <c r="P72" s="43" t="s">
        <v>118</v>
      </c>
      <c r="Q72" s="26" t="s">
        <v>118</v>
      </c>
      <c r="R72" s="26" t="s">
        <v>120</v>
      </c>
      <c r="S72" s="26" t="s">
        <v>111</v>
      </c>
    </row>
    <row r="73" spans="1:16" s="6" customFormat="1" ht="13.5" customHeight="1">
      <c r="A73" s="38" t="s">
        <v>246</v>
      </c>
      <c r="B73" s="38" t="s">
        <v>113</v>
      </c>
      <c r="C73" s="38" t="s">
        <v>247</v>
      </c>
      <c r="D73" s="39" t="s">
        <v>248</v>
      </c>
      <c r="E73" s="40" t="s">
        <v>249</v>
      </c>
      <c r="F73" s="38" t="s">
        <v>161</v>
      </c>
      <c r="G73" s="41">
        <v>117.758</v>
      </c>
      <c r="H73" s="58">
        <v>0</v>
      </c>
      <c r="I73" s="66">
        <f>ROUND(G73*H73,2)</f>
        <v>0</v>
      </c>
      <c r="J73" s="67">
        <v>0</v>
      </c>
      <c r="K73" s="41">
        <f>G73*J73</f>
        <v>0</v>
      </c>
      <c r="L73" s="67">
        <v>0</v>
      </c>
      <c r="M73" s="41">
        <f>G73*L73</f>
        <v>0</v>
      </c>
      <c r="N73" s="75">
        <v>20</v>
      </c>
      <c r="O73" s="83">
        <v>4</v>
      </c>
      <c r="P73" s="42" t="s">
        <v>118</v>
      </c>
    </row>
    <row r="74" spans="1:19" s="6" customFormat="1" ht="15.75" customHeight="1">
      <c r="A74" s="42"/>
      <c r="B74" s="42"/>
      <c r="C74" s="42"/>
      <c r="D74" s="43"/>
      <c r="E74" s="44" t="s">
        <v>250</v>
      </c>
      <c r="F74" s="42"/>
      <c r="G74" s="45">
        <v>117.758</v>
      </c>
      <c r="H74" s="59"/>
      <c r="I74" s="42"/>
      <c r="J74" s="42"/>
      <c r="K74" s="42"/>
      <c r="L74" s="42"/>
      <c r="M74" s="42"/>
      <c r="N74" s="59"/>
      <c r="O74" s="42"/>
      <c r="P74" s="43" t="s">
        <v>118</v>
      </c>
      <c r="Q74" s="26" t="s">
        <v>118</v>
      </c>
      <c r="R74" s="26" t="s">
        <v>120</v>
      </c>
      <c r="S74" s="26" t="s">
        <v>111</v>
      </c>
    </row>
    <row r="75" spans="1:16" s="6" customFormat="1" ht="13.5" customHeight="1">
      <c r="A75" s="38" t="s">
        <v>251</v>
      </c>
      <c r="B75" s="38" t="s">
        <v>113</v>
      </c>
      <c r="C75" s="38" t="s">
        <v>152</v>
      </c>
      <c r="D75" s="39" t="s">
        <v>252</v>
      </c>
      <c r="E75" s="40" t="s">
        <v>253</v>
      </c>
      <c r="F75" s="38" t="s">
        <v>161</v>
      </c>
      <c r="G75" s="41">
        <v>130.825</v>
      </c>
      <c r="H75" s="58">
        <v>0</v>
      </c>
      <c r="I75" s="66">
        <f>ROUND(G75*H75,2)</f>
        <v>0</v>
      </c>
      <c r="J75" s="67">
        <v>0</v>
      </c>
      <c r="K75" s="41">
        <f>G75*J75</f>
        <v>0</v>
      </c>
      <c r="L75" s="67">
        <v>0</v>
      </c>
      <c r="M75" s="41">
        <f>G75*L75</f>
        <v>0</v>
      </c>
      <c r="N75" s="75">
        <v>20</v>
      </c>
      <c r="O75" s="83">
        <v>4</v>
      </c>
      <c r="P75" s="42" t="s">
        <v>118</v>
      </c>
    </row>
    <row r="76" spans="1:19" s="6" customFormat="1" ht="15.75" customHeight="1">
      <c r="A76" s="42"/>
      <c r="B76" s="42"/>
      <c r="C76" s="42"/>
      <c r="D76" s="43"/>
      <c r="E76" s="44" t="s">
        <v>254</v>
      </c>
      <c r="F76" s="42"/>
      <c r="G76" s="45">
        <v>130.825</v>
      </c>
      <c r="H76" s="59"/>
      <c r="I76" s="42"/>
      <c r="J76" s="42"/>
      <c r="K76" s="42"/>
      <c r="L76" s="42"/>
      <c r="M76" s="42"/>
      <c r="N76" s="59"/>
      <c r="O76" s="42"/>
      <c r="P76" s="43" t="s">
        <v>118</v>
      </c>
      <c r="Q76" s="26" t="s">
        <v>118</v>
      </c>
      <c r="R76" s="26" t="s">
        <v>120</v>
      </c>
      <c r="S76" s="26" t="s">
        <v>111</v>
      </c>
    </row>
    <row r="77" spans="1:16" s="6" customFormat="1" ht="13.5" customHeight="1">
      <c r="A77" s="38" t="s">
        <v>255</v>
      </c>
      <c r="B77" s="38" t="s">
        <v>113</v>
      </c>
      <c r="C77" s="38" t="s">
        <v>168</v>
      </c>
      <c r="D77" s="39" t="s">
        <v>256</v>
      </c>
      <c r="E77" s="40" t="s">
        <v>257</v>
      </c>
      <c r="F77" s="38" t="s">
        <v>258</v>
      </c>
      <c r="G77" s="41">
        <v>140</v>
      </c>
      <c r="H77" s="58">
        <v>0</v>
      </c>
      <c r="I77" s="66">
        <f>ROUND(G77*H77,2)</f>
        <v>0</v>
      </c>
      <c r="J77" s="67">
        <v>0</v>
      </c>
      <c r="K77" s="41">
        <f>G77*J77</f>
        <v>0</v>
      </c>
      <c r="L77" s="67">
        <v>0</v>
      </c>
      <c r="M77" s="41">
        <f>G77*L77</f>
        <v>0</v>
      </c>
      <c r="N77" s="75">
        <v>20</v>
      </c>
      <c r="O77" s="83">
        <v>4</v>
      </c>
      <c r="P77" s="42" t="s">
        <v>118</v>
      </c>
    </row>
    <row r="78" spans="1:19" s="6" customFormat="1" ht="15.75" customHeight="1">
      <c r="A78" s="42"/>
      <c r="B78" s="42"/>
      <c r="C78" s="42"/>
      <c r="D78" s="43"/>
      <c r="E78" s="44" t="s">
        <v>259</v>
      </c>
      <c r="F78" s="42"/>
      <c r="G78" s="45">
        <v>140</v>
      </c>
      <c r="H78" s="59"/>
      <c r="I78" s="42"/>
      <c r="J78" s="42"/>
      <c r="K78" s="42"/>
      <c r="L78" s="42"/>
      <c r="M78" s="42"/>
      <c r="N78" s="59"/>
      <c r="O78" s="42"/>
      <c r="P78" s="43" t="s">
        <v>118</v>
      </c>
      <c r="Q78" s="26" t="s">
        <v>118</v>
      </c>
      <c r="R78" s="26" t="s">
        <v>120</v>
      </c>
      <c r="S78" s="26" t="s">
        <v>111</v>
      </c>
    </row>
    <row r="79" spans="1:16" s="6" customFormat="1" ht="13.5" customHeight="1">
      <c r="A79" s="38" t="s">
        <v>260</v>
      </c>
      <c r="B79" s="38" t="s">
        <v>113</v>
      </c>
      <c r="C79" s="38" t="s">
        <v>168</v>
      </c>
      <c r="D79" s="39" t="s">
        <v>261</v>
      </c>
      <c r="E79" s="40" t="s">
        <v>262</v>
      </c>
      <c r="F79" s="38" t="s">
        <v>258</v>
      </c>
      <c r="G79" s="41">
        <v>14</v>
      </c>
      <c r="H79" s="58">
        <v>0</v>
      </c>
      <c r="I79" s="66">
        <f>ROUND(G79*H79,2)</f>
        <v>0</v>
      </c>
      <c r="J79" s="67">
        <v>0</v>
      </c>
      <c r="K79" s="41">
        <f>G79*J79</f>
        <v>0</v>
      </c>
      <c r="L79" s="67">
        <v>0</v>
      </c>
      <c r="M79" s="41">
        <f>G79*L79</f>
        <v>0</v>
      </c>
      <c r="N79" s="75">
        <v>20</v>
      </c>
      <c r="O79" s="83">
        <v>4</v>
      </c>
      <c r="P79" s="42" t="s">
        <v>118</v>
      </c>
    </row>
    <row r="80" spans="1:19" s="6" customFormat="1" ht="15.75" customHeight="1">
      <c r="A80" s="42"/>
      <c r="B80" s="42"/>
      <c r="C80" s="42"/>
      <c r="D80" s="43"/>
      <c r="E80" s="44" t="s">
        <v>263</v>
      </c>
      <c r="F80" s="42"/>
      <c r="G80" s="45">
        <v>14</v>
      </c>
      <c r="H80" s="59"/>
      <c r="I80" s="42"/>
      <c r="J80" s="42"/>
      <c r="K80" s="42"/>
      <c r="L80" s="42"/>
      <c r="M80" s="42"/>
      <c r="N80" s="59"/>
      <c r="O80" s="42"/>
      <c r="P80" s="43" t="s">
        <v>118</v>
      </c>
      <c r="Q80" s="26" t="s">
        <v>118</v>
      </c>
      <c r="R80" s="26" t="s">
        <v>120</v>
      </c>
      <c r="S80" s="26" t="s">
        <v>111</v>
      </c>
    </row>
    <row r="81" spans="1:16" s="6" customFormat="1" ht="13.5" customHeight="1">
      <c r="A81" s="38" t="s">
        <v>264</v>
      </c>
      <c r="B81" s="38" t="s">
        <v>113</v>
      </c>
      <c r="C81" s="38" t="s">
        <v>168</v>
      </c>
      <c r="D81" s="39" t="s">
        <v>265</v>
      </c>
      <c r="E81" s="40" t="s">
        <v>266</v>
      </c>
      <c r="F81" s="38" t="s">
        <v>258</v>
      </c>
      <c r="G81" s="41">
        <v>6</v>
      </c>
      <c r="H81" s="58">
        <v>0</v>
      </c>
      <c r="I81" s="66">
        <f>ROUND(G81*H81,2)</f>
        <v>0</v>
      </c>
      <c r="J81" s="67">
        <v>0</v>
      </c>
      <c r="K81" s="41">
        <f>G81*J81</f>
        <v>0</v>
      </c>
      <c r="L81" s="67">
        <v>0</v>
      </c>
      <c r="M81" s="41">
        <f>G81*L81</f>
        <v>0</v>
      </c>
      <c r="N81" s="75">
        <v>20</v>
      </c>
      <c r="O81" s="83">
        <v>4</v>
      </c>
      <c r="P81" s="42" t="s">
        <v>118</v>
      </c>
    </row>
    <row r="82" spans="1:19" s="6" customFormat="1" ht="15.75" customHeight="1">
      <c r="A82" s="42"/>
      <c r="B82" s="42"/>
      <c r="C82" s="42"/>
      <c r="D82" s="43"/>
      <c r="E82" s="44" t="s">
        <v>267</v>
      </c>
      <c r="F82" s="42"/>
      <c r="G82" s="45">
        <v>6</v>
      </c>
      <c r="H82" s="59"/>
      <c r="I82" s="42"/>
      <c r="J82" s="42"/>
      <c r="K82" s="42"/>
      <c r="L82" s="42"/>
      <c r="M82" s="42"/>
      <c r="N82" s="59"/>
      <c r="O82" s="42"/>
      <c r="P82" s="43" t="s">
        <v>118</v>
      </c>
      <c r="Q82" s="26" t="s">
        <v>118</v>
      </c>
      <c r="R82" s="26" t="s">
        <v>120</v>
      </c>
      <c r="S82" s="26" t="s">
        <v>111</v>
      </c>
    </row>
    <row r="83" spans="1:16" s="6" customFormat="1" ht="13.5" customHeight="1">
      <c r="A83" s="38" t="s">
        <v>268</v>
      </c>
      <c r="B83" s="38" t="s">
        <v>113</v>
      </c>
      <c r="C83" s="38" t="s">
        <v>168</v>
      </c>
      <c r="D83" s="39" t="s">
        <v>269</v>
      </c>
      <c r="E83" s="40" t="s">
        <v>270</v>
      </c>
      <c r="F83" s="38" t="s">
        <v>258</v>
      </c>
      <c r="G83" s="41">
        <v>4</v>
      </c>
      <c r="H83" s="58">
        <v>0</v>
      </c>
      <c r="I83" s="66">
        <f>ROUND(G83*H83,2)</f>
        <v>0</v>
      </c>
      <c r="J83" s="67">
        <v>0</v>
      </c>
      <c r="K83" s="41">
        <f>G83*J83</f>
        <v>0</v>
      </c>
      <c r="L83" s="67">
        <v>0</v>
      </c>
      <c r="M83" s="41">
        <f>G83*L83</f>
        <v>0</v>
      </c>
      <c r="N83" s="75">
        <v>20</v>
      </c>
      <c r="O83" s="83">
        <v>4</v>
      </c>
      <c r="P83" s="42" t="s">
        <v>118</v>
      </c>
    </row>
    <row r="84" spans="1:19" s="6" customFormat="1" ht="15.75" customHeight="1">
      <c r="A84" s="42"/>
      <c r="B84" s="42"/>
      <c r="C84" s="42"/>
      <c r="D84" s="43"/>
      <c r="E84" s="44" t="s">
        <v>271</v>
      </c>
      <c r="F84" s="42"/>
      <c r="G84" s="45">
        <v>4</v>
      </c>
      <c r="H84" s="59"/>
      <c r="I84" s="42"/>
      <c r="J84" s="42"/>
      <c r="K84" s="42"/>
      <c r="L84" s="42"/>
      <c r="M84" s="42"/>
      <c r="N84" s="59"/>
      <c r="O84" s="42"/>
      <c r="P84" s="43" t="s">
        <v>118</v>
      </c>
      <c r="Q84" s="26" t="s">
        <v>118</v>
      </c>
      <c r="R84" s="26" t="s">
        <v>120</v>
      </c>
      <c r="S84" s="26" t="s">
        <v>111</v>
      </c>
    </row>
    <row r="85" spans="1:16" s="6" customFormat="1" ht="13.5" customHeight="1">
      <c r="A85" s="38" t="s">
        <v>272</v>
      </c>
      <c r="B85" s="38" t="s">
        <v>113</v>
      </c>
      <c r="C85" s="38" t="s">
        <v>168</v>
      </c>
      <c r="D85" s="39" t="s">
        <v>273</v>
      </c>
      <c r="E85" s="40" t="s">
        <v>274</v>
      </c>
      <c r="F85" s="38" t="s">
        <v>224</v>
      </c>
      <c r="G85" s="41">
        <v>28</v>
      </c>
      <c r="H85" s="58">
        <v>0</v>
      </c>
      <c r="I85" s="66">
        <f>ROUND(G85*H85,2)</f>
        <v>0</v>
      </c>
      <c r="J85" s="67">
        <v>0</v>
      </c>
      <c r="K85" s="41">
        <f>G85*J85</f>
        <v>0</v>
      </c>
      <c r="L85" s="67">
        <v>0</v>
      </c>
      <c r="M85" s="41">
        <f>G85*L85</f>
        <v>0</v>
      </c>
      <c r="N85" s="75">
        <v>20</v>
      </c>
      <c r="O85" s="83">
        <v>4</v>
      </c>
      <c r="P85" s="42" t="s">
        <v>118</v>
      </c>
    </row>
    <row r="86" spans="1:19" s="6" customFormat="1" ht="15.75" customHeight="1">
      <c r="A86" s="42"/>
      <c r="B86" s="42"/>
      <c r="C86" s="42"/>
      <c r="D86" s="43"/>
      <c r="E86" s="44" t="s">
        <v>275</v>
      </c>
      <c r="F86" s="42"/>
      <c r="G86" s="45">
        <v>28</v>
      </c>
      <c r="H86" s="59"/>
      <c r="I86" s="42"/>
      <c r="J86" s="42"/>
      <c r="K86" s="42"/>
      <c r="L86" s="42"/>
      <c r="M86" s="42"/>
      <c r="N86" s="59"/>
      <c r="O86" s="42"/>
      <c r="P86" s="43" t="s">
        <v>118</v>
      </c>
      <c r="Q86" s="26" t="s">
        <v>118</v>
      </c>
      <c r="R86" s="26" t="s">
        <v>120</v>
      </c>
      <c r="S86" s="26" t="s">
        <v>111</v>
      </c>
    </row>
    <row r="87" spans="1:16" s="6" customFormat="1" ht="24" customHeight="1">
      <c r="A87" s="38" t="s">
        <v>276</v>
      </c>
      <c r="B87" s="38" t="s">
        <v>113</v>
      </c>
      <c r="C87" s="38" t="s">
        <v>277</v>
      </c>
      <c r="D87" s="39" t="s">
        <v>278</v>
      </c>
      <c r="E87" s="40" t="s">
        <v>279</v>
      </c>
      <c r="F87" s="38" t="s">
        <v>117</v>
      </c>
      <c r="G87" s="41">
        <v>0.272</v>
      </c>
      <c r="H87" s="58">
        <v>0</v>
      </c>
      <c r="I87" s="66">
        <f>ROUND(G87*H87,2)</f>
        <v>0</v>
      </c>
      <c r="J87" s="67">
        <v>0</v>
      </c>
      <c r="K87" s="41">
        <f>G87*J87</f>
        <v>0</v>
      </c>
      <c r="L87" s="67">
        <v>0</v>
      </c>
      <c r="M87" s="41">
        <f>G87*L87</f>
        <v>0</v>
      </c>
      <c r="N87" s="75">
        <v>20</v>
      </c>
      <c r="O87" s="83">
        <v>4</v>
      </c>
      <c r="P87" s="42" t="s">
        <v>118</v>
      </c>
    </row>
    <row r="88" spans="1:19" s="6" customFormat="1" ht="15.75" customHeight="1">
      <c r="A88" s="42"/>
      <c r="B88" s="42"/>
      <c r="C88" s="42"/>
      <c r="D88" s="43"/>
      <c r="E88" s="44" t="s">
        <v>280</v>
      </c>
      <c r="F88" s="42"/>
      <c r="G88" s="45">
        <v>0.272</v>
      </c>
      <c r="H88" s="59"/>
      <c r="I88" s="42"/>
      <c r="J88" s="42"/>
      <c r="K88" s="42"/>
      <c r="L88" s="42"/>
      <c r="M88" s="42"/>
      <c r="N88" s="59"/>
      <c r="O88" s="42"/>
      <c r="P88" s="43" t="s">
        <v>118</v>
      </c>
      <c r="Q88" s="26" t="s">
        <v>118</v>
      </c>
      <c r="R88" s="26" t="s">
        <v>120</v>
      </c>
      <c r="S88" s="26" t="s">
        <v>111</v>
      </c>
    </row>
    <row r="89" spans="1:16" s="6" customFormat="1" ht="24" customHeight="1">
      <c r="A89" s="38" t="s">
        <v>281</v>
      </c>
      <c r="B89" s="38" t="s">
        <v>113</v>
      </c>
      <c r="C89" s="38" t="s">
        <v>277</v>
      </c>
      <c r="D89" s="39" t="s">
        <v>282</v>
      </c>
      <c r="E89" s="40" t="s">
        <v>283</v>
      </c>
      <c r="F89" s="38" t="s">
        <v>117</v>
      </c>
      <c r="G89" s="41">
        <v>0.272</v>
      </c>
      <c r="H89" s="58">
        <v>0</v>
      </c>
      <c r="I89" s="66">
        <f>ROUND(G89*H89,2)</f>
        <v>0</v>
      </c>
      <c r="J89" s="67">
        <v>0</v>
      </c>
      <c r="K89" s="41">
        <f>G89*J89</f>
        <v>0</v>
      </c>
      <c r="L89" s="67">
        <v>0</v>
      </c>
      <c r="M89" s="41">
        <f>G89*L89</f>
        <v>0</v>
      </c>
      <c r="N89" s="75">
        <v>20</v>
      </c>
      <c r="O89" s="83">
        <v>4</v>
      </c>
      <c r="P89" s="42" t="s">
        <v>118</v>
      </c>
    </row>
    <row r="90" spans="1:16" s="6" customFormat="1" ht="24" customHeight="1">
      <c r="A90" s="38" t="s">
        <v>284</v>
      </c>
      <c r="B90" s="38" t="s">
        <v>113</v>
      </c>
      <c r="C90" s="38" t="s">
        <v>277</v>
      </c>
      <c r="D90" s="39" t="s">
        <v>285</v>
      </c>
      <c r="E90" s="40" t="s">
        <v>286</v>
      </c>
      <c r="F90" s="38" t="s">
        <v>161</v>
      </c>
      <c r="G90" s="41">
        <v>2.72</v>
      </c>
      <c r="H90" s="58">
        <v>0</v>
      </c>
      <c r="I90" s="66">
        <f>ROUND(G90*H90,2)</f>
        <v>0</v>
      </c>
      <c r="J90" s="67">
        <v>0</v>
      </c>
      <c r="K90" s="41">
        <f>G90*J90</f>
        <v>0</v>
      </c>
      <c r="L90" s="67">
        <v>0</v>
      </c>
      <c r="M90" s="41">
        <f>G90*L90</f>
        <v>0</v>
      </c>
      <c r="N90" s="75">
        <v>20</v>
      </c>
      <c r="O90" s="83">
        <v>4</v>
      </c>
      <c r="P90" s="42" t="s">
        <v>118</v>
      </c>
    </row>
    <row r="91" spans="1:19" s="6" customFormat="1" ht="15.75" customHeight="1">
      <c r="A91" s="42"/>
      <c r="B91" s="42"/>
      <c r="C91" s="42"/>
      <c r="D91" s="43"/>
      <c r="E91" s="44" t="s">
        <v>287</v>
      </c>
      <c r="F91" s="42"/>
      <c r="G91" s="45">
        <v>2.72</v>
      </c>
      <c r="H91" s="59"/>
      <c r="I91" s="42"/>
      <c r="J91" s="42"/>
      <c r="K91" s="42"/>
      <c r="L91" s="42"/>
      <c r="M91" s="42"/>
      <c r="N91" s="59"/>
      <c r="O91" s="42"/>
      <c r="P91" s="43" t="s">
        <v>118</v>
      </c>
      <c r="Q91" s="26" t="s">
        <v>118</v>
      </c>
      <c r="R91" s="26" t="s">
        <v>120</v>
      </c>
      <c r="S91" s="26" t="s">
        <v>111</v>
      </c>
    </row>
    <row r="92" spans="1:16" s="6" customFormat="1" ht="24" customHeight="1">
      <c r="A92" s="38" t="s">
        <v>288</v>
      </c>
      <c r="B92" s="38" t="s">
        <v>113</v>
      </c>
      <c r="C92" s="38" t="s">
        <v>277</v>
      </c>
      <c r="D92" s="39" t="s">
        <v>289</v>
      </c>
      <c r="E92" s="40" t="s">
        <v>290</v>
      </c>
      <c r="F92" s="38" t="s">
        <v>291</v>
      </c>
      <c r="G92" s="41">
        <v>2100</v>
      </c>
      <c r="H92" s="58">
        <v>0</v>
      </c>
      <c r="I92" s="66">
        <f>ROUND(G92*H92,2)</f>
        <v>0</v>
      </c>
      <c r="J92" s="67">
        <v>0</v>
      </c>
      <c r="K92" s="41">
        <f>G92*J92</f>
        <v>0</v>
      </c>
      <c r="L92" s="67">
        <v>0</v>
      </c>
      <c r="M92" s="41">
        <f>G92*L92</f>
        <v>0</v>
      </c>
      <c r="N92" s="75">
        <v>20</v>
      </c>
      <c r="O92" s="83">
        <v>4</v>
      </c>
      <c r="P92" s="42" t="s">
        <v>118</v>
      </c>
    </row>
    <row r="93" spans="1:19" s="6" customFormat="1" ht="15.75" customHeight="1">
      <c r="A93" s="42"/>
      <c r="B93" s="42"/>
      <c r="C93" s="42"/>
      <c r="D93" s="43"/>
      <c r="E93" s="44" t="s">
        <v>292</v>
      </c>
      <c r="F93" s="42"/>
      <c r="G93" s="45">
        <v>2100</v>
      </c>
      <c r="H93" s="59"/>
      <c r="I93" s="42"/>
      <c r="J93" s="42"/>
      <c r="K93" s="42"/>
      <c r="L93" s="42"/>
      <c r="M93" s="42"/>
      <c r="N93" s="59"/>
      <c r="O93" s="42"/>
      <c r="P93" s="43" t="s">
        <v>118</v>
      </c>
      <c r="Q93" s="26" t="s">
        <v>118</v>
      </c>
      <c r="R93" s="26" t="s">
        <v>120</v>
      </c>
      <c r="S93" s="26" t="s">
        <v>111</v>
      </c>
    </row>
    <row r="94" spans="1:16" s="6" customFormat="1" ht="24" customHeight="1">
      <c r="A94" s="38" t="s">
        <v>293</v>
      </c>
      <c r="B94" s="38" t="s">
        <v>113</v>
      </c>
      <c r="C94" s="38" t="s">
        <v>277</v>
      </c>
      <c r="D94" s="39" t="s">
        <v>294</v>
      </c>
      <c r="E94" s="40" t="s">
        <v>295</v>
      </c>
      <c r="F94" s="38" t="s">
        <v>291</v>
      </c>
      <c r="G94" s="41">
        <v>1400</v>
      </c>
      <c r="H94" s="58">
        <v>0</v>
      </c>
      <c r="I94" s="66">
        <f>ROUND(G94*H94,2)</f>
        <v>0</v>
      </c>
      <c r="J94" s="67">
        <v>0</v>
      </c>
      <c r="K94" s="41">
        <f>G94*J94</f>
        <v>0</v>
      </c>
      <c r="L94" s="67">
        <v>0</v>
      </c>
      <c r="M94" s="41">
        <f>G94*L94</f>
        <v>0</v>
      </c>
      <c r="N94" s="75">
        <v>20</v>
      </c>
      <c r="O94" s="83">
        <v>4</v>
      </c>
      <c r="P94" s="42" t="s">
        <v>118</v>
      </c>
    </row>
    <row r="95" spans="1:19" s="6" customFormat="1" ht="15.75" customHeight="1">
      <c r="A95" s="42"/>
      <c r="B95" s="42"/>
      <c r="C95" s="42"/>
      <c r="D95" s="43"/>
      <c r="E95" s="44" t="s">
        <v>296</v>
      </c>
      <c r="F95" s="42"/>
      <c r="G95" s="45">
        <v>1400</v>
      </c>
      <c r="H95" s="59"/>
      <c r="I95" s="42"/>
      <c r="J95" s="42"/>
      <c r="K95" s="42"/>
      <c r="L95" s="42"/>
      <c r="M95" s="42"/>
      <c r="N95" s="59"/>
      <c r="O95" s="42"/>
      <c r="P95" s="43" t="s">
        <v>118</v>
      </c>
      <c r="Q95" s="26" t="s">
        <v>118</v>
      </c>
      <c r="R95" s="26" t="s">
        <v>120</v>
      </c>
      <c r="S95" s="26" t="s">
        <v>111</v>
      </c>
    </row>
    <row r="96" spans="1:16" s="6" customFormat="1" ht="24" customHeight="1">
      <c r="A96" s="38" t="s">
        <v>297</v>
      </c>
      <c r="B96" s="38" t="s">
        <v>113</v>
      </c>
      <c r="C96" s="38" t="s">
        <v>277</v>
      </c>
      <c r="D96" s="39" t="s">
        <v>298</v>
      </c>
      <c r="E96" s="40" t="s">
        <v>299</v>
      </c>
      <c r="F96" s="38" t="s">
        <v>291</v>
      </c>
      <c r="G96" s="41">
        <v>350</v>
      </c>
      <c r="H96" s="58">
        <v>0</v>
      </c>
      <c r="I96" s="66">
        <f>ROUND(G96*H96,2)</f>
        <v>0</v>
      </c>
      <c r="J96" s="67">
        <v>0</v>
      </c>
      <c r="K96" s="41">
        <f>G96*J96</f>
        <v>0</v>
      </c>
      <c r="L96" s="67">
        <v>0</v>
      </c>
      <c r="M96" s="41">
        <f>G96*L96</f>
        <v>0</v>
      </c>
      <c r="N96" s="75">
        <v>20</v>
      </c>
      <c r="O96" s="83">
        <v>4</v>
      </c>
      <c r="P96" s="42" t="s">
        <v>118</v>
      </c>
    </row>
    <row r="97" spans="1:19" s="6" customFormat="1" ht="15.75" customHeight="1">
      <c r="A97" s="42"/>
      <c r="B97" s="42"/>
      <c r="C97" s="42"/>
      <c r="D97" s="43"/>
      <c r="E97" s="44" t="s">
        <v>300</v>
      </c>
      <c r="F97" s="42"/>
      <c r="G97" s="45">
        <v>350</v>
      </c>
      <c r="H97" s="59"/>
      <c r="I97" s="42"/>
      <c r="J97" s="42"/>
      <c r="K97" s="42"/>
      <c r="L97" s="42"/>
      <c r="M97" s="42"/>
      <c r="N97" s="59"/>
      <c r="O97" s="42"/>
      <c r="P97" s="43" t="s">
        <v>118</v>
      </c>
      <c r="Q97" s="26" t="s">
        <v>118</v>
      </c>
      <c r="R97" s="26" t="s">
        <v>120</v>
      </c>
      <c r="S97" s="26" t="s">
        <v>111</v>
      </c>
    </row>
    <row r="98" spans="1:16" s="6" customFormat="1" ht="24" customHeight="1">
      <c r="A98" s="38" t="s">
        <v>301</v>
      </c>
      <c r="B98" s="38" t="s">
        <v>113</v>
      </c>
      <c r="C98" s="38" t="s">
        <v>277</v>
      </c>
      <c r="D98" s="39" t="s">
        <v>302</v>
      </c>
      <c r="E98" s="40" t="s">
        <v>303</v>
      </c>
      <c r="F98" s="38" t="s">
        <v>171</v>
      </c>
      <c r="G98" s="41">
        <v>35</v>
      </c>
      <c r="H98" s="58">
        <v>0</v>
      </c>
      <c r="I98" s="66">
        <f>ROUND(G98*H98,2)</f>
        <v>0</v>
      </c>
      <c r="J98" s="67">
        <v>0</v>
      </c>
      <c r="K98" s="41">
        <f>G98*J98</f>
        <v>0</v>
      </c>
      <c r="L98" s="67">
        <v>0</v>
      </c>
      <c r="M98" s="41">
        <f>G98*L98</f>
        <v>0</v>
      </c>
      <c r="N98" s="75">
        <v>20</v>
      </c>
      <c r="O98" s="83">
        <v>4</v>
      </c>
      <c r="P98" s="42" t="s">
        <v>118</v>
      </c>
    </row>
    <row r="99" spans="1:19" s="6" customFormat="1" ht="15.75" customHeight="1">
      <c r="A99" s="42"/>
      <c r="B99" s="42"/>
      <c r="C99" s="42"/>
      <c r="D99" s="43"/>
      <c r="E99" s="44" t="s">
        <v>304</v>
      </c>
      <c r="F99" s="42"/>
      <c r="G99" s="45">
        <v>35</v>
      </c>
      <c r="H99" s="59"/>
      <c r="I99" s="42"/>
      <c r="J99" s="42"/>
      <c r="K99" s="42"/>
      <c r="L99" s="42"/>
      <c r="M99" s="42"/>
      <c r="N99" s="59"/>
      <c r="O99" s="42"/>
      <c r="P99" s="43" t="s">
        <v>118</v>
      </c>
      <c r="Q99" s="26" t="s">
        <v>118</v>
      </c>
      <c r="R99" s="26" t="s">
        <v>120</v>
      </c>
      <c r="S99" s="26" t="s">
        <v>111</v>
      </c>
    </row>
    <row r="100" spans="1:16" s="6" customFormat="1" ht="13.5" customHeight="1">
      <c r="A100" s="38" t="s">
        <v>305</v>
      </c>
      <c r="B100" s="38" t="s">
        <v>113</v>
      </c>
      <c r="C100" s="38" t="s">
        <v>277</v>
      </c>
      <c r="D100" s="39" t="s">
        <v>306</v>
      </c>
      <c r="E100" s="40" t="s">
        <v>307</v>
      </c>
      <c r="F100" s="38" t="s">
        <v>171</v>
      </c>
      <c r="G100" s="41">
        <v>8</v>
      </c>
      <c r="H100" s="58">
        <v>0</v>
      </c>
      <c r="I100" s="66">
        <f>ROUND(G100*H100,2)</f>
        <v>0</v>
      </c>
      <c r="J100" s="67">
        <v>0</v>
      </c>
      <c r="K100" s="41">
        <f>G100*J100</f>
        <v>0</v>
      </c>
      <c r="L100" s="67">
        <v>0</v>
      </c>
      <c r="M100" s="41">
        <f>G100*L100</f>
        <v>0</v>
      </c>
      <c r="N100" s="75">
        <v>20</v>
      </c>
      <c r="O100" s="83">
        <v>4</v>
      </c>
      <c r="P100" s="42" t="s">
        <v>118</v>
      </c>
    </row>
    <row r="101" spans="1:19" s="6" customFormat="1" ht="15.75" customHeight="1">
      <c r="A101" s="42"/>
      <c r="B101" s="42"/>
      <c r="C101" s="42"/>
      <c r="D101" s="43"/>
      <c r="E101" s="44" t="s">
        <v>172</v>
      </c>
      <c r="F101" s="42"/>
      <c r="G101" s="45">
        <v>8</v>
      </c>
      <c r="H101" s="59"/>
      <c r="I101" s="42"/>
      <c r="J101" s="42"/>
      <c r="K101" s="42"/>
      <c r="L101" s="42"/>
      <c r="M101" s="42"/>
      <c r="N101" s="59"/>
      <c r="O101" s="42"/>
      <c r="P101" s="43" t="s">
        <v>118</v>
      </c>
      <c r="Q101" s="26" t="s">
        <v>118</v>
      </c>
      <c r="R101" s="26" t="s">
        <v>120</v>
      </c>
      <c r="S101" s="26" t="s">
        <v>111</v>
      </c>
    </row>
    <row r="102" spans="1:16" s="6" customFormat="1" ht="24" customHeight="1">
      <c r="A102" s="38" t="s">
        <v>308</v>
      </c>
      <c r="B102" s="38" t="s">
        <v>113</v>
      </c>
      <c r="C102" s="38" t="s">
        <v>277</v>
      </c>
      <c r="D102" s="39" t="s">
        <v>309</v>
      </c>
      <c r="E102" s="40" t="s">
        <v>310</v>
      </c>
      <c r="F102" s="38" t="s">
        <v>224</v>
      </c>
      <c r="G102" s="41">
        <v>1.6</v>
      </c>
      <c r="H102" s="58">
        <v>0</v>
      </c>
      <c r="I102" s="66">
        <f>ROUND(G102*H102,2)</f>
        <v>0</v>
      </c>
      <c r="J102" s="67">
        <v>0</v>
      </c>
      <c r="K102" s="41">
        <f>G102*J102</f>
        <v>0</v>
      </c>
      <c r="L102" s="67">
        <v>0</v>
      </c>
      <c r="M102" s="41">
        <f>G102*L102</f>
        <v>0</v>
      </c>
      <c r="N102" s="75">
        <v>20</v>
      </c>
      <c r="O102" s="83">
        <v>4</v>
      </c>
      <c r="P102" s="42" t="s">
        <v>118</v>
      </c>
    </row>
    <row r="103" spans="1:19" s="6" customFormat="1" ht="15.75" customHeight="1">
      <c r="A103" s="42"/>
      <c r="B103" s="42"/>
      <c r="C103" s="42"/>
      <c r="D103" s="43"/>
      <c r="E103" s="44" t="s">
        <v>311</v>
      </c>
      <c r="F103" s="42"/>
      <c r="G103" s="45">
        <v>1.6</v>
      </c>
      <c r="H103" s="59"/>
      <c r="I103" s="42"/>
      <c r="J103" s="42"/>
      <c r="K103" s="42"/>
      <c r="L103" s="42"/>
      <c r="M103" s="42"/>
      <c r="N103" s="59"/>
      <c r="O103" s="42"/>
      <c r="P103" s="43" t="s">
        <v>118</v>
      </c>
      <c r="Q103" s="26" t="s">
        <v>118</v>
      </c>
      <c r="R103" s="26" t="s">
        <v>120</v>
      </c>
      <c r="S103" s="26" t="s">
        <v>111</v>
      </c>
    </row>
    <row r="104" spans="1:16" s="6" customFormat="1" ht="13.5" customHeight="1">
      <c r="A104" s="38" t="s">
        <v>312</v>
      </c>
      <c r="B104" s="38" t="s">
        <v>113</v>
      </c>
      <c r="C104" s="38" t="s">
        <v>277</v>
      </c>
      <c r="D104" s="39" t="s">
        <v>313</v>
      </c>
      <c r="E104" s="40" t="s">
        <v>314</v>
      </c>
      <c r="F104" s="38" t="s">
        <v>141</v>
      </c>
      <c r="G104" s="41">
        <v>2.123</v>
      </c>
      <c r="H104" s="58">
        <v>0</v>
      </c>
      <c r="I104" s="66">
        <f>ROUND(G104*H104,2)</f>
        <v>0</v>
      </c>
      <c r="J104" s="67">
        <v>0</v>
      </c>
      <c r="K104" s="41">
        <f>G104*J104</f>
        <v>0</v>
      </c>
      <c r="L104" s="67">
        <v>0</v>
      </c>
      <c r="M104" s="41">
        <f>G104*L104</f>
        <v>0</v>
      </c>
      <c r="N104" s="75">
        <v>20</v>
      </c>
      <c r="O104" s="83">
        <v>4</v>
      </c>
      <c r="P104" s="42" t="s">
        <v>118</v>
      </c>
    </row>
    <row r="105" spans="1:16" s="6" customFormat="1" ht="13.5" customHeight="1">
      <c r="A105" s="38" t="s">
        <v>315</v>
      </c>
      <c r="B105" s="38" t="s">
        <v>113</v>
      </c>
      <c r="C105" s="38" t="s">
        <v>277</v>
      </c>
      <c r="D105" s="39" t="s">
        <v>316</v>
      </c>
      <c r="E105" s="40" t="s">
        <v>317</v>
      </c>
      <c r="F105" s="38" t="s">
        <v>141</v>
      </c>
      <c r="G105" s="41">
        <v>10.615</v>
      </c>
      <c r="H105" s="58">
        <v>0</v>
      </c>
      <c r="I105" s="66">
        <f>ROUND(G105*H105,2)</f>
        <v>0</v>
      </c>
      <c r="J105" s="67">
        <v>0</v>
      </c>
      <c r="K105" s="41">
        <f>G105*J105</f>
        <v>0</v>
      </c>
      <c r="L105" s="67">
        <v>0</v>
      </c>
      <c r="M105" s="41">
        <f>G105*L105</f>
        <v>0</v>
      </c>
      <c r="N105" s="75">
        <v>20</v>
      </c>
      <c r="O105" s="83">
        <v>4</v>
      </c>
      <c r="P105" s="42" t="s">
        <v>118</v>
      </c>
    </row>
    <row r="106" spans="1:16" s="6" customFormat="1" ht="13.5" customHeight="1">
      <c r="A106" s="38" t="s">
        <v>318</v>
      </c>
      <c r="B106" s="38" t="s">
        <v>113</v>
      </c>
      <c r="C106" s="38" t="s">
        <v>277</v>
      </c>
      <c r="D106" s="39" t="s">
        <v>319</v>
      </c>
      <c r="E106" s="40" t="s">
        <v>140</v>
      </c>
      <c r="F106" s="38" t="s">
        <v>141</v>
      </c>
      <c r="G106" s="41">
        <v>2.123</v>
      </c>
      <c r="H106" s="58">
        <v>0</v>
      </c>
      <c r="I106" s="66">
        <f>ROUND(G106*H106,2)</f>
        <v>0</v>
      </c>
      <c r="J106" s="67">
        <v>0</v>
      </c>
      <c r="K106" s="41">
        <f>G106*J106</f>
        <v>0</v>
      </c>
      <c r="L106" s="67">
        <v>0</v>
      </c>
      <c r="M106" s="41">
        <f>G106*L106</f>
        <v>0</v>
      </c>
      <c r="N106" s="75">
        <v>20</v>
      </c>
      <c r="O106" s="83">
        <v>4</v>
      </c>
      <c r="P106" s="42" t="s">
        <v>118</v>
      </c>
    </row>
    <row r="107" spans="1:16" s="6" customFormat="1" ht="13.5" customHeight="1">
      <c r="A107" s="38" t="s">
        <v>320</v>
      </c>
      <c r="B107" s="38" t="s">
        <v>113</v>
      </c>
      <c r="C107" s="38" t="s">
        <v>277</v>
      </c>
      <c r="D107" s="39" t="s">
        <v>321</v>
      </c>
      <c r="E107" s="40" t="s">
        <v>322</v>
      </c>
      <c r="F107" s="38" t="s">
        <v>141</v>
      </c>
      <c r="G107" s="41">
        <v>2.123</v>
      </c>
      <c r="H107" s="58">
        <v>0</v>
      </c>
      <c r="I107" s="66">
        <f>ROUND(G107*H107,2)</f>
        <v>0</v>
      </c>
      <c r="J107" s="67">
        <v>0</v>
      </c>
      <c r="K107" s="41">
        <f>G107*J107</f>
        <v>0</v>
      </c>
      <c r="L107" s="67">
        <v>0</v>
      </c>
      <c r="M107" s="41">
        <f>G107*L107</f>
        <v>0</v>
      </c>
      <c r="N107" s="75">
        <v>20</v>
      </c>
      <c r="O107" s="83">
        <v>4</v>
      </c>
      <c r="P107" s="42" t="s">
        <v>118</v>
      </c>
    </row>
    <row r="108" spans="1:16" s="22" customFormat="1" ht="12.75" customHeight="1">
      <c r="A108" s="35"/>
      <c r="B108" s="36" t="s">
        <v>67</v>
      </c>
      <c r="C108" s="35"/>
      <c r="D108" s="37" t="s">
        <v>323</v>
      </c>
      <c r="E108" s="37" t="s">
        <v>324</v>
      </c>
      <c r="F108" s="35"/>
      <c r="G108" s="35"/>
      <c r="H108" s="57"/>
      <c r="I108" s="64">
        <f>I109</f>
        <v>0</v>
      </c>
      <c r="J108" s="35"/>
      <c r="K108" s="65">
        <f>K109</f>
        <v>0</v>
      </c>
      <c r="L108" s="35"/>
      <c r="M108" s="65">
        <f>M109</f>
        <v>0</v>
      </c>
      <c r="N108" s="57"/>
      <c r="O108" s="35"/>
      <c r="P108" s="37" t="s">
        <v>111</v>
      </c>
    </row>
    <row r="109" spans="1:16" s="6" customFormat="1" ht="24" customHeight="1">
      <c r="A109" s="38" t="s">
        <v>325</v>
      </c>
      <c r="B109" s="38" t="s">
        <v>113</v>
      </c>
      <c r="C109" s="38" t="s">
        <v>168</v>
      </c>
      <c r="D109" s="39" t="s">
        <v>326</v>
      </c>
      <c r="E109" s="40" t="s">
        <v>327</v>
      </c>
      <c r="F109" s="38" t="s">
        <v>141</v>
      </c>
      <c r="G109" s="41">
        <v>10.415</v>
      </c>
      <c r="H109" s="58">
        <v>0</v>
      </c>
      <c r="I109" s="66">
        <f>ROUND(G109*H109,2)</f>
        <v>0</v>
      </c>
      <c r="J109" s="67">
        <v>0</v>
      </c>
      <c r="K109" s="41">
        <f>G109*J109</f>
        <v>0</v>
      </c>
      <c r="L109" s="67">
        <v>0</v>
      </c>
      <c r="M109" s="41">
        <f>G109*L109</f>
        <v>0</v>
      </c>
      <c r="N109" s="75">
        <v>20</v>
      </c>
      <c r="O109" s="83">
        <v>4</v>
      </c>
      <c r="P109" s="42" t="s">
        <v>118</v>
      </c>
    </row>
    <row r="110" spans="1:16" s="22" customFormat="1" ht="12.75" customHeight="1">
      <c r="A110" s="35"/>
      <c r="B110" s="49" t="s">
        <v>67</v>
      </c>
      <c r="C110" s="35"/>
      <c r="D110" s="50" t="s">
        <v>54</v>
      </c>
      <c r="E110" s="50" t="s">
        <v>328</v>
      </c>
      <c r="F110" s="35"/>
      <c r="G110" s="35"/>
      <c r="H110" s="57"/>
      <c r="I110" s="68">
        <f>I111+I117+I124+I130</f>
        <v>0</v>
      </c>
      <c r="J110" s="35"/>
      <c r="K110" s="69">
        <f>K111+K117+K124+K130</f>
        <v>0</v>
      </c>
      <c r="L110" s="35"/>
      <c r="M110" s="69">
        <f>M111+M117+M124+M130</f>
        <v>0</v>
      </c>
      <c r="N110" s="57"/>
      <c r="O110" s="35"/>
      <c r="P110" s="50" t="s">
        <v>110</v>
      </c>
    </row>
    <row r="111" spans="1:16" s="22" customFormat="1" ht="12.75" customHeight="1">
      <c r="A111" s="35"/>
      <c r="B111" s="36" t="s">
        <v>67</v>
      </c>
      <c r="C111" s="35"/>
      <c r="D111" s="37" t="s">
        <v>329</v>
      </c>
      <c r="E111" s="37" t="s">
        <v>330</v>
      </c>
      <c r="F111" s="35"/>
      <c r="G111" s="35"/>
      <c r="H111" s="57"/>
      <c r="I111" s="64">
        <f>SUM(I112:I116)</f>
        <v>0</v>
      </c>
      <c r="J111" s="35"/>
      <c r="K111" s="65">
        <f>SUM(K112:K116)</f>
        <v>0</v>
      </c>
      <c r="L111" s="35"/>
      <c r="M111" s="65">
        <f>SUM(M112:M116)</f>
        <v>0</v>
      </c>
      <c r="N111" s="57"/>
      <c r="O111" s="35"/>
      <c r="P111" s="37" t="s">
        <v>111</v>
      </c>
    </row>
    <row r="112" spans="1:16" s="6" customFormat="1" ht="13.5" customHeight="1">
      <c r="A112" s="38" t="s">
        <v>331</v>
      </c>
      <c r="B112" s="38" t="s">
        <v>113</v>
      </c>
      <c r="C112" s="38" t="s">
        <v>329</v>
      </c>
      <c r="D112" s="39" t="s">
        <v>332</v>
      </c>
      <c r="E112" s="40" t="s">
        <v>333</v>
      </c>
      <c r="F112" s="38" t="s">
        <v>161</v>
      </c>
      <c r="G112" s="41">
        <v>23.644</v>
      </c>
      <c r="H112" s="58">
        <v>0</v>
      </c>
      <c r="I112" s="66">
        <f>ROUND(G112*H112,2)</f>
        <v>0</v>
      </c>
      <c r="J112" s="67">
        <v>0</v>
      </c>
      <c r="K112" s="41">
        <f>G112*J112</f>
        <v>0</v>
      </c>
      <c r="L112" s="67">
        <v>0</v>
      </c>
      <c r="M112" s="41">
        <f>G112*L112</f>
        <v>0</v>
      </c>
      <c r="N112" s="75">
        <v>20</v>
      </c>
      <c r="O112" s="83">
        <v>16</v>
      </c>
      <c r="P112" s="42" t="s">
        <v>118</v>
      </c>
    </row>
    <row r="113" spans="1:19" s="6" customFormat="1" ht="15.75" customHeight="1">
      <c r="A113" s="42"/>
      <c r="B113" s="42"/>
      <c r="C113" s="42"/>
      <c r="D113" s="43"/>
      <c r="E113" s="44" t="s">
        <v>334</v>
      </c>
      <c r="F113" s="42"/>
      <c r="G113" s="45">
        <v>17.5</v>
      </c>
      <c r="H113" s="59"/>
      <c r="I113" s="42"/>
      <c r="J113" s="42"/>
      <c r="K113" s="42"/>
      <c r="L113" s="42"/>
      <c r="M113" s="42"/>
      <c r="N113" s="59"/>
      <c r="O113" s="42"/>
      <c r="P113" s="43" t="s">
        <v>118</v>
      </c>
      <c r="Q113" s="26" t="s">
        <v>118</v>
      </c>
      <c r="R113" s="26" t="s">
        <v>120</v>
      </c>
      <c r="S113" s="26" t="s">
        <v>110</v>
      </c>
    </row>
    <row r="114" spans="1:19" s="6" customFormat="1" ht="15.75" customHeight="1">
      <c r="A114" s="42"/>
      <c r="B114" s="42"/>
      <c r="C114" s="42"/>
      <c r="D114" s="43"/>
      <c r="E114" s="44" t="s">
        <v>335</v>
      </c>
      <c r="F114" s="42"/>
      <c r="G114" s="45">
        <v>6.144</v>
      </c>
      <c r="H114" s="59"/>
      <c r="I114" s="42"/>
      <c r="J114" s="42"/>
      <c r="K114" s="42"/>
      <c r="L114" s="42"/>
      <c r="M114" s="42"/>
      <c r="N114" s="59"/>
      <c r="O114" s="42"/>
      <c r="P114" s="43" t="s">
        <v>118</v>
      </c>
      <c r="Q114" s="26" t="s">
        <v>118</v>
      </c>
      <c r="R114" s="26" t="s">
        <v>120</v>
      </c>
      <c r="S114" s="26" t="s">
        <v>110</v>
      </c>
    </row>
    <row r="115" spans="1:19" s="6" customFormat="1" ht="15.75" customHeight="1">
      <c r="A115" s="42"/>
      <c r="B115" s="42"/>
      <c r="C115" s="42"/>
      <c r="D115" s="46"/>
      <c r="E115" s="47" t="s">
        <v>157</v>
      </c>
      <c r="F115" s="42"/>
      <c r="G115" s="48">
        <v>23.644</v>
      </c>
      <c r="H115" s="59"/>
      <c r="I115" s="42"/>
      <c r="J115" s="42"/>
      <c r="K115" s="42"/>
      <c r="L115" s="42"/>
      <c r="M115" s="42"/>
      <c r="N115" s="59"/>
      <c r="O115" s="42"/>
      <c r="P115" s="46" t="s">
        <v>118</v>
      </c>
      <c r="Q115" s="27" t="s">
        <v>127</v>
      </c>
      <c r="R115" s="27" t="s">
        <v>120</v>
      </c>
      <c r="S115" s="27" t="s">
        <v>111</v>
      </c>
    </row>
    <row r="116" spans="1:16" s="6" customFormat="1" ht="13.5" customHeight="1">
      <c r="A116" s="38" t="s">
        <v>336</v>
      </c>
      <c r="B116" s="38" t="s">
        <v>113</v>
      </c>
      <c r="C116" s="38" t="s">
        <v>329</v>
      </c>
      <c r="D116" s="39" t="s">
        <v>337</v>
      </c>
      <c r="E116" s="40" t="s">
        <v>338</v>
      </c>
      <c r="F116" s="38" t="s">
        <v>50</v>
      </c>
      <c r="G116" s="61">
        <v>0</v>
      </c>
      <c r="H116" s="58">
        <v>0</v>
      </c>
      <c r="I116" s="66">
        <f>ROUND(G116*H116,2)</f>
        <v>0</v>
      </c>
      <c r="J116" s="67">
        <v>0</v>
      </c>
      <c r="K116" s="41">
        <f>G116*J116</f>
        <v>0</v>
      </c>
      <c r="L116" s="67">
        <v>0</v>
      </c>
      <c r="M116" s="41">
        <f>G116*L116</f>
        <v>0</v>
      </c>
      <c r="N116" s="75">
        <v>20</v>
      </c>
      <c r="O116" s="83">
        <v>16</v>
      </c>
      <c r="P116" s="42" t="s">
        <v>118</v>
      </c>
    </row>
    <row r="117" spans="1:16" s="22" customFormat="1" ht="12.75" customHeight="1">
      <c r="A117" s="35"/>
      <c r="B117" s="36" t="s">
        <v>67</v>
      </c>
      <c r="C117" s="35"/>
      <c r="D117" s="37" t="s">
        <v>339</v>
      </c>
      <c r="E117" s="37" t="s">
        <v>340</v>
      </c>
      <c r="F117" s="35"/>
      <c r="G117" s="35"/>
      <c r="H117" s="57"/>
      <c r="I117" s="64">
        <f>SUM(I118:I123)</f>
        <v>0</v>
      </c>
      <c r="J117" s="35"/>
      <c r="K117" s="65">
        <f>SUM(K118:K123)</f>
        <v>0</v>
      </c>
      <c r="L117" s="35"/>
      <c r="M117" s="65">
        <f>SUM(M118:M123)</f>
        <v>0</v>
      </c>
      <c r="N117" s="57"/>
      <c r="O117" s="35"/>
      <c r="P117" s="37" t="s">
        <v>111</v>
      </c>
    </row>
    <row r="118" spans="1:16" s="6" customFormat="1" ht="13.5" customHeight="1">
      <c r="A118" s="38" t="s">
        <v>341</v>
      </c>
      <c r="B118" s="38" t="s">
        <v>113</v>
      </c>
      <c r="C118" s="38" t="s">
        <v>228</v>
      </c>
      <c r="D118" s="39" t="s">
        <v>342</v>
      </c>
      <c r="E118" s="40" t="s">
        <v>343</v>
      </c>
      <c r="F118" s="38" t="s">
        <v>171</v>
      </c>
      <c r="G118" s="41">
        <v>28</v>
      </c>
      <c r="H118" s="58">
        <v>0</v>
      </c>
      <c r="I118" s="66">
        <f>ROUND(G118*H118,2)</f>
        <v>0</v>
      </c>
      <c r="J118" s="67">
        <v>0</v>
      </c>
      <c r="K118" s="41">
        <f>G118*J118</f>
        <v>0</v>
      </c>
      <c r="L118" s="67">
        <v>0</v>
      </c>
      <c r="M118" s="41">
        <f>G118*L118</f>
        <v>0</v>
      </c>
      <c r="N118" s="75">
        <v>20</v>
      </c>
      <c r="O118" s="83">
        <v>16</v>
      </c>
      <c r="P118" s="42" t="s">
        <v>118</v>
      </c>
    </row>
    <row r="119" spans="1:16" s="6" customFormat="1" ht="24" customHeight="1">
      <c r="A119" s="38" t="s">
        <v>344</v>
      </c>
      <c r="B119" s="38" t="s">
        <v>113</v>
      </c>
      <c r="C119" s="38" t="s">
        <v>228</v>
      </c>
      <c r="D119" s="39" t="s">
        <v>345</v>
      </c>
      <c r="E119" s="40" t="s">
        <v>346</v>
      </c>
      <c r="F119" s="38" t="s">
        <v>117</v>
      </c>
      <c r="G119" s="41">
        <v>0.817</v>
      </c>
      <c r="H119" s="58">
        <v>0</v>
      </c>
      <c r="I119" s="66">
        <f>ROUND(G119*H119,2)</f>
        <v>0</v>
      </c>
      <c r="J119" s="67">
        <v>0</v>
      </c>
      <c r="K119" s="41">
        <f>G119*J119</f>
        <v>0</v>
      </c>
      <c r="L119" s="67">
        <v>0</v>
      </c>
      <c r="M119" s="41">
        <f>G119*L119</f>
        <v>0</v>
      </c>
      <c r="N119" s="75">
        <v>20</v>
      </c>
      <c r="O119" s="83">
        <v>16</v>
      </c>
      <c r="P119" s="42" t="s">
        <v>118</v>
      </c>
    </row>
    <row r="120" spans="1:19" s="6" customFormat="1" ht="15.75" customHeight="1">
      <c r="A120" s="42"/>
      <c r="B120" s="42"/>
      <c r="C120" s="42"/>
      <c r="D120" s="43"/>
      <c r="E120" s="44" t="s">
        <v>347</v>
      </c>
      <c r="F120" s="42"/>
      <c r="G120" s="45">
        <v>0.754</v>
      </c>
      <c r="H120" s="59"/>
      <c r="I120" s="42"/>
      <c r="J120" s="42"/>
      <c r="K120" s="42"/>
      <c r="L120" s="42"/>
      <c r="M120" s="42"/>
      <c r="N120" s="59"/>
      <c r="O120" s="42"/>
      <c r="P120" s="43" t="s">
        <v>118</v>
      </c>
      <c r="Q120" s="26" t="s">
        <v>118</v>
      </c>
      <c r="R120" s="26" t="s">
        <v>120</v>
      </c>
      <c r="S120" s="26" t="s">
        <v>110</v>
      </c>
    </row>
    <row r="121" spans="1:19" s="6" customFormat="1" ht="15.75" customHeight="1">
      <c r="A121" s="42"/>
      <c r="B121" s="42"/>
      <c r="C121" s="42"/>
      <c r="D121" s="43"/>
      <c r="E121" s="44" t="s">
        <v>348</v>
      </c>
      <c r="F121" s="42"/>
      <c r="G121" s="45">
        <v>0.063</v>
      </c>
      <c r="H121" s="59"/>
      <c r="I121" s="42"/>
      <c r="J121" s="42"/>
      <c r="K121" s="42"/>
      <c r="L121" s="42"/>
      <c r="M121" s="42"/>
      <c r="N121" s="59"/>
      <c r="O121" s="42"/>
      <c r="P121" s="43" t="s">
        <v>118</v>
      </c>
      <c r="Q121" s="26" t="s">
        <v>118</v>
      </c>
      <c r="R121" s="26" t="s">
        <v>120</v>
      </c>
      <c r="S121" s="26" t="s">
        <v>110</v>
      </c>
    </row>
    <row r="122" spans="1:19" s="6" customFormat="1" ht="15.75" customHeight="1">
      <c r="A122" s="42"/>
      <c r="B122" s="42"/>
      <c r="C122" s="42"/>
      <c r="D122" s="46"/>
      <c r="E122" s="47" t="s">
        <v>157</v>
      </c>
      <c r="F122" s="42"/>
      <c r="G122" s="48">
        <v>0.817</v>
      </c>
      <c r="H122" s="59"/>
      <c r="I122" s="42"/>
      <c r="J122" s="42"/>
      <c r="K122" s="42"/>
      <c r="L122" s="42"/>
      <c r="M122" s="42"/>
      <c r="N122" s="59"/>
      <c r="O122" s="42"/>
      <c r="P122" s="46" t="s">
        <v>118</v>
      </c>
      <c r="Q122" s="27" t="s">
        <v>127</v>
      </c>
      <c r="R122" s="27" t="s">
        <v>120</v>
      </c>
      <c r="S122" s="27" t="s">
        <v>111</v>
      </c>
    </row>
    <row r="123" spans="1:16" s="6" customFormat="1" ht="13.5" customHeight="1">
      <c r="A123" s="38" t="s">
        <v>349</v>
      </c>
      <c r="B123" s="38" t="s">
        <v>113</v>
      </c>
      <c r="C123" s="38" t="s">
        <v>339</v>
      </c>
      <c r="D123" s="39" t="s">
        <v>350</v>
      </c>
      <c r="E123" s="40" t="s">
        <v>351</v>
      </c>
      <c r="F123" s="38" t="s">
        <v>50</v>
      </c>
      <c r="G123" s="61">
        <v>0</v>
      </c>
      <c r="H123" s="58">
        <v>0</v>
      </c>
      <c r="I123" s="66">
        <f>ROUND(G123*H123,2)</f>
        <v>0</v>
      </c>
      <c r="J123" s="67">
        <v>0</v>
      </c>
      <c r="K123" s="41">
        <f>G123*J123</f>
        <v>0</v>
      </c>
      <c r="L123" s="67">
        <v>0</v>
      </c>
      <c r="M123" s="41">
        <f>G123*L123</f>
        <v>0</v>
      </c>
      <c r="N123" s="75">
        <v>20</v>
      </c>
      <c r="O123" s="83">
        <v>16</v>
      </c>
      <c r="P123" s="42" t="s">
        <v>118</v>
      </c>
    </row>
    <row r="124" spans="1:16" s="22" customFormat="1" ht="12.75" customHeight="1">
      <c r="A124" s="35"/>
      <c r="B124" s="36" t="s">
        <v>67</v>
      </c>
      <c r="C124" s="35"/>
      <c r="D124" s="37" t="s">
        <v>352</v>
      </c>
      <c r="E124" s="37" t="s">
        <v>353</v>
      </c>
      <c r="F124" s="35"/>
      <c r="G124" s="35"/>
      <c r="H124" s="57"/>
      <c r="I124" s="64">
        <f>SUM(I125:I129)</f>
        <v>0</v>
      </c>
      <c r="J124" s="35"/>
      <c r="K124" s="65">
        <f>SUM(K125:K129)</f>
        <v>0</v>
      </c>
      <c r="L124" s="35"/>
      <c r="M124" s="65">
        <f>SUM(M125:M129)</f>
        <v>0</v>
      </c>
      <c r="N124" s="57"/>
      <c r="O124" s="35"/>
      <c r="P124" s="37" t="s">
        <v>111</v>
      </c>
    </row>
    <row r="125" spans="1:16" s="6" customFormat="1" ht="13.5" customHeight="1">
      <c r="A125" s="38" t="s">
        <v>354</v>
      </c>
      <c r="B125" s="38" t="s">
        <v>113</v>
      </c>
      <c r="C125" s="38" t="s">
        <v>352</v>
      </c>
      <c r="D125" s="39" t="s">
        <v>355</v>
      </c>
      <c r="E125" s="40" t="s">
        <v>356</v>
      </c>
      <c r="F125" s="38" t="s">
        <v>224</v>
      </c>
      <c r="G125" s="41">
        <v>306.71</v>
      </c>
      <c r="H125" s="58">
        <v>0</v>
      </c>
      <c r="I125" s="66">
        <f>ROUND(G125*H125,2)</f>
        <v>0</v>
      </c>
      <c r="J125" s="67">
        <v>0</v>
      </c>
      <c r="K125" s="41">
        <f>G125*J125</f>
        <v>0</v>
      </c>
      <c r="L125" s="67">
        <v>0</v>
      </c>
      <c r="M125" s="41">
        <f>G125*L125</f>
        <v>0</v>
      </c>
      <c r="N125" s="75">
        <v>20</v>
      </c>
      <c r="O125" s="83">
        <v>16</v>
      </c>
      <c r="P125" s="42" t="s">
        <v>118</v>
      </c>
    </row>
    <row r="126" spans="1:19" s="6" customFormat="1" ht="15.75" customHeight="1">
      <c r="A126" s="42"/>
      <c r="B126" s="42"/>
      <c r="C126" s="42"/>
      <c r="D126" s="43"/>
      <c r="E126" s="44" t="s">
        <v>357</v>
      </c>
      <c r="F126" s="42"/>
      <c r="G126" s="45">
        <v>209.955</v>
      </c>
      <c r="H126" s="59"/>
      <c r="I126" s="42"/>
      <c r="J126" s="42"/>
      <c r="K126" s="42"/>
      <c r="L126" s="42"/>
      <c r="M126" s="42"/>
      <c r="N126" s="59"/>
      <c r="O126" s="42"/>
      <c r="P126" s="43" t="s">
        <v>118</v>
      </c>
      <c r="Q126" s="26" t="s">
        <v>118</v>
      </c>
      <c r="R126" s="26" t="s">
        <v>120</v>
      </c>
      <c r="S126" s="26" t="s">
        <v>110</v>
      </c>
    </row>
    <row r="127" spans="1:19" s="6" customFormat="1" ht="15.75" customHeight="1">
      <c r="A127" s="42"/>
      <c r="B127" s="42"/>
      <c r="C127" s="42"/>
      <c r="D127" s="43"/>
      <c r="E127" s="44" t="s">
        <v>358</v>
      </c>
      <c r="F127" s="42"/>
      <c r="G127" s="45">
        <v>96.755</v>
      </c>
      <c r="H127" s="59"/>
      <c r="I127" s="42"/>
      <c r="J127" s="42"/>
      <c r="K127" s="42"/>
      <c r="L127" s="42"/>
      <c r="M127" s="42"/>
      <c r="N127" s="59"/>
      <c r="O127" s="42"/>
      <c r="P127" s="43" t="s">
        <v>118</v>
      </c>
      <c r="Q127" s="26" t="s">
        <v>118</v>
      </c>
      <c r="R127" s="26" t="s">
        <v>120</v>
      </c>
      <c r="S127" s="26" t="s">
        <v>110</v>
      </c>
    </row>
    <row r="128" spans="1:19" s="6" customFormat="1" ht="15.75" customHeight="1">
      <c r="A128" s="42"/>
      <c r="B128" s="42"/>
      <c r="C128" s="42"/>
      <c r="D128" s="46"/>
      <c r="E128" s="47" t="s">
        <v>157</v>
      </c>
      <c r="F128" s="42"/>
      <c r="G128" s="48">
        <v>306.71</v>
      </c>
      <c r="H128" s="59"/>
      <c r="I128" s="42"/>
      <c r="J128" s="42"/>
      <c r="K128" s="42"/>
      <c r="L128" s="42"/>
      <c r="M128" s="42"/>
      <c r="N128" s="59"/>
      <c r="O128" s="42"/>
      <c r="P128" s="46" t="s">
        <v>118</v>
      </c>
      <c r="Q128" s="27" t="s">
        <v>127</v>
      </c>
      <c r="R128" s="27" t="s">
        <v>120</v>
      </c>
      <c r="S128" s="27" t="s">
        <v>111</v>
      </c>
    </row>
    <row r="129" spans="1:16" s="6" customFormat="1" ht="13.5" customHeight="1">
      <c r="A129" s="38" t="s">
        <v>359</v>
      </c>
      <c r="B129" s="38" t="s">
        <v>113</v>
      </c>
      <c r="C129" s="38" t="s">
        <v>352</v>
      </c>
      <c r="D129" s="39" t="s">
        <v>360</v>
      </c>
      <c r="E129" s="40" t="s">
        <v>361</v>
      </c>
      <c r="F129" s="38" t="s">
        <v>50</v>
      </c>
      <c r="G129" s="61">
        <v>0</v>
      </c>
      <c r="H129" s="58">
        <v>0</v>
      </c>
      <c r="I129" s="66">
        <f>ROUND(G129*H129,2)</f>
        <v>0</v>
      </c>
      <c r="J129" s="67">
        <v>0</v>
      </c>
      <c r="K129" s="41">
        <f>G129*J129</f>
        <v>0</v>
      </c>
      <c r="L129" s="67">
        <v>0</v>
      </c>
      <c r="M129" s="41">
        <f>G129*L129</f>
        <v>0</v>
      </c>
      <c r="N129" s="75">
        <v>20</v>
      </c>
      <c r="O129" s="83">
        <v>16</v>
      </c>
      <c r="P129" s="42" t="s">
        <v>118</v>
      </c>
    </row>
    <row r="130" spans="1:16" s="22" customFormat="1" ht="12.75" customHeight="1">
      <c r="A130" s="35"/>
      <c r="B130" s="36" t="s">
        <v>67</v>
      </c>
      <c r="C130" s="35"/>
      <c r="D130" s="37" t="s">
        <v>362</v>
      </c>
      <c r="E130" s="37" t="s">
        <v>363</v>
      </c>
      <c r="F130" s="35"/>
      <c r="G130" s="35"/>
      <c r="H130" s="57"/>
      <c r="I130" s="64">
        <f>SUM(I131:I146)</f>
        <v>0</v>
      </c>
      <c r="J130" s="35"/>
      <c r="K130" s="65">
        <f>SUM(K131:K146)</f>
        <v>0</v>
      </c>
      <c r="L130" s="35"/>
      <c r="M130" s="65">
        <f>SUM(M131:M146)</f>
        <v>0</v>
      </c>
      <c r="N130" s="57"/>
      <c r="O130" s="35"/>
      <c r="P130" s="37" t="s">
        <v>111</v>
      </c>
    </row>
    <row r="131" spans="1:16" s="6" customFormat="1" ht="13.5" customHeight="1">
      <c r="A131" s="38" t="s">
        <v>364</v>
      </c>
      <c r="B131" s="38" t="s">
        <v>113</v>
      </c>
      <c r="C131" s="38" t="s">
        <v>362</v>
      </c>
      <c r="D131" s="39" t="s">
        <v>365</v>
      </c>
      <c r="E131" s="40" t="s">
        <v>366</v>
      </c>
      <c r="F131" s="38" t="s">
        <v>187</v>
      </c>
      <c r="G131" s="41">
        <v>1.1</v>
      </c>
      <c r="H131" s="58">
        <v>0</v>
      </c>
      <c r="I131" s="66">
        <f>ROUND(G131*H131,2)</f>
        <v>0</v>
      </c>
      <c r="J131" s="67">
        <v>0</v>
      </c>
      <c r="K131" s="41">
        <f>G131*J131</f>
        <v>0</v>
      </c>
      <c r="L131" s="67">
        <v>0</v>
      </c>
      <c r="M131" s="41">
        <f>G131*L131</f>
        <v>0</v>
      </c>
      <c r="N131" s="75">
        <v>20</v>
      </c>
      <c r="O131" s="83">
        <v>16</v>
      </c>
      <c r="P131" s="42" t="s">
        <v>118</v>
      </c>
    </row>
    <row r="132" spans="1:19" s="6" customFormat="1" ht="15.75" customHeight="1">
      <c r="A132" s="42"/>
      <c r="B132" s="42"/>
      <c r="C132" s="42"/>
      <c r="D132" s="43"/>
      <c r="E132" s="44" t="s">
        <v>367</v>
      </c>
      <c r="F132" s="42"/>
      <c r="G132" s="45">
        <v>1.1</v>
      </c>
      <c r="H132" s="59"/>
      <c r="I132" s="42"/>
      <c r="J132" s="42"/>
      <c r="K132" s="42"/>
      <c r="L132" s="42"/>
      <c r="M132" s="42"/>
      <c r="N132" s="59"/>
      <c r="O132" s="42"/>
      <c r="P132" s="43" t="s">
        <v>118</v>
      </c>
      <c r="Q132" s="26" t="s">
        <v>118</v>
      </c>
      <c r="R132" s="26" t="s">
        <v>120</v>
      </c>
      <c r="S132" s="26" t="s">
        <v>111</v>
      </c>
    </row>
    <row r="133" spans="1:16" s="6" customFormat="1" ht="13.5" customHeight="1">
      <c r="A133" s="38" t="s">
        <v>368</v>
      </c>
      <c r="B133" s="38" t="s">
        <v>113</v>
      </c>
      <c r="C133" s="38" t="s">
        <v>362</v>
      </c>
      <c r="D133" s="39" t="s">
        <v>369</v>
      </c>
      <c r="E133" s="40" t="s">
        <v>370</v>
      </c>
      <c r="F133" s="38" t="s">
        <v>371</v>
      </c>
      <c r="G133" s="41">
        <v>2004.151</v>
      </c>
      <c r="H133" s="58">
        <v>0</v>
      </c>
      <c r="I133" s="66">
        <f>ROUND(G133*H133,2)</f>
        <v>0</v>
      </c>
      <c r="J133" s="67">
        <v>0</v>
      </c>
      <c r="K133" s="41">
        <f>G133*J133</f>
        <v>0</v>
      </c>
      <c r="L133" s="67">
        <v>0</v>
      </c>
      <c r="M133" s="41">
        <f>G133*L133</f>
        <v>0</v>
      </c>
      <c r="N133" s="75">
        <v>20</v>
      </c>
      <c r="O133" s="83">
        <v>16</v>
      </c>
      <c r="P133" s="42" t="s">
        <v>118</v>
      </c>
    </row>
    <row r="134" spans="1:19" s="6" customFormat="1" ht="15.75" customHeight="1">
      <c r="A134" s="42"/>
      <c r="B134" s="42"/>
      <c r="C134" s="42"/>
      <c r="D134" s="43"/>
      <c r="E134" s="44" t="s">
        <v>372</v>
      </c>
      <c r="F134" s="42"/>
      <c r="G134" s="45">
        <v>3330</v>
      </c>
      <c r="H134" s="59"/>
      <c r="I134" s="42"/>
      <c r="J134" s="42"/>
      <c r="K134" s="42"/>
      <c r="L134" s="42"/>
      <c r="M134" s="42"/>
      <c r="N134" s="59"/>
      <c r="O134" s="42"/>
      <c r="P134" s="43" t="s">
        <v>118</v>
      </c>
      <c r="Q134" s="26" t="s">
        <v>118</v>
      </c>
      <c r="R134" s="26" t="s">
        <v>120</v>
      </c>
      <c r="S134" s="26" t="s">
        <v>110</v>
      </c>
    </row>
    <row r="135" spans="1:19" s="6" customFormat="1" ht="15.75" customHeight="1">
      <c r="A135" s="42"/>
      <c r="B135" s="42"/>
      <c r="C135" s="42"/>
      <c r="D135" s="43"/>
      <c r="E135" s="44" t="s">
        <v>373</v>
      </c>
      <c r="F135" s="42"/>
      <c r="G135" s="45">
        <v>-21.462</v>
      </c>
      <c r="H135" s="59"/>
      <c r="I135" s="42"/>
      <c r="J135" s="42"/>
      <c r="K135" s="42"/>
      <c r="L135" s="42"/>
      <c r="M135" s="42"/>
      <c r="N135" s="59"/>
      <c r="O135" s="42"/>
      <c r="P135" s="43" t="s">
        <v>118</v>
      </c>
      <c r="Q135" s="26" t="s">
        <v>118</v>
      </c>
      <c r="R135" s="26" t="s">
        <v>120</v>
      </c>
      <c r="S135" s="26" t="s">
        <v>110</v>
      </c>
    </row>
    <row r="136" spans="1:19" s="6" customFormat="1" ht="15.75" customHeight="1">
      <c r="A136" s="42"/>
      <c r="B136" s="42"/>
      <c r="C136" s="42"/>
      <c r="D136" s="43"/>
      <c r="E136" s="44" t="s">
        <v>374</v>
      </c>
      <c r="F136" s="42"/>
      <c r="G136" s="45">
        <v>-71.804</v>
      </c>
      <c r="H136" s="59"/>
      <c r="I136" s="42"/>
      <c r="J136" s="42"/>
      <c r="K136" s="42"/>
      <c r="L136" s="42"/>
      <c r="M136" s="42"/>
      <c r="N136" s="59"/>
      <c r="O136" s="42"/>
      <c r="P136" s="43" t="s">
        <v>118</v>
      </c>
      <c r="Q136" s="26" t="s">
        <v>118</v>
      </c>
      <c r="R136" s="26" t="s">
        <v>120</v>
      </c>
      <c r="S136" s="26" t="s">
        <v>110</v>
      </c>
    </row>
    <row r="137" spans="1:19" s="6" customFormat="1" ht="15.75" customHeight="1">
      <c r="A137" s="42"/>
      <c r="B137" s="42"/>
      <c r="C137" s="42"/>
      <c r="D137" s="43"/>
      <c r="E137" s="44" t="s">
        <v>375</v>
      </c>
      <c r="F137" s="42"/>
      <c r="G137" s="45">
        <v>-720.552</v>
      </c>
      <c r="H137" s="59"/>
      <c r="I137" s="42"/>
      <c r="J137" s="42"/>
      <c r="K137" s="42"/>
      <c r="L137" s="42"/>
      <c r="M137" s="42"/>
      <c r="N137" s="59"/>
      <c r="O137" s="42"/>
      <c r="P137" s="43" t="s">
        <v>118</v>
      </c>
      <c r="Q137" s="26" t="s">
        <v>118</v>
      </c>
      <c r="R137" s="26" t="s">
        <v>120</v>
      </c>
      <c r="S137" s="26" t="s">
        <v>110</v>
      </c>
    </row>
    <row r="138" spans="1:19" s="6" customFormat="1" ht="15.75" customHeight="1">
      <c r="A138" s="42"/>
      <c r="B138" s="42"/>
      <c r="C138" s="42"/>
      <c r="D138" s="43"/>
      <c r="E138" s="44" t="s">
        <v>376</v>
      </c>
      <c r="F138" s="42"/>
      <c r="G138" s="45">
        <v>-536.193</v>
      </c>
      <c r="H138" s="59"/>
      <c r="I138" s="42"/>
      <c r="J138" s="42"/>
      <c r="K138" s="42"/>
      <c r="L138" s="42"/>
      <c r="M138" s="42"/>
      <c r="N138" s="59"/>
      <c r="O138" s="42"/>
      <c r="P138" s="43" t="s">
        <v>118</v>
      </c>
      <c r="Q138" s="26" t="s">
        <v>118</v>
      </c>
      <c r="R138" s="26" t="s">
        <v>120</v>
      </c>
      <c r="S138" s="26" t="s">
        <v>110</v>
      </c>
    </row>
    <row r="139" spans="1:19" s="6" customFormat="1" ht="15.75" customHeight="1">
      <c r="A139" s="42"/>
      <c r="B139" s="42"/>
      <c r="C139" s="42"/>
      <c r="D139" s="43"/>
      <c r="E139" s="44" t="s">
        <v>377</v>
      </c>
      <c r="F139" s="42"/>
      <c r="G139" s="45">
        <v>24.162</v>
      </c>
      <c r="H139" s="59"/>
      <c r="I139" s="42"/>
      <c r="J139" s="42"/>
      <c r="K139" s="42"/>
      <c r="L139" s="42"/>
      <c r="M139" s="42"/>
      <c r="N139" s="59"/>
      <c r="O139" s="42"/>
      <c r="P139" s="43" t="s">
        <v>118</v>
      </c>
      <c r="Q139" s="26" t="s">
        <v>118</v>
      </c>
      <c r="R139" s="26" t="s">
        <v>120</v>
      </c>
      <c r="S139" s="26" t="s">
        <v>110</v>
      </c>
    </row>
    <row r="140" spans="1:19" s="6" customFormat="1" ht="15.75" customHeight="1">
      <c r="A140" s="42"/>
      <c r="B140" s="42"/>
      <c r="C140" s="42"/>
      <c r="D140" s="46"/>
      <c r="E140" s="47" t="s">
        <v>157</v>
      </c>
      <c r="F140" s="42"/>
      <c r="G140" s="48">
        <v>2004.151</v>
      </c>
      <c r="H140" s="59"/>
      <c r="I140" s="42"/>
      <c r="J140" s="42"/>
      <c r="K140" s="42"/>
      <c r="L140" s="42"/>
      <c r="M140" s="42"/>
      <c r="N140" s="59"/>
      <c r="O140" s="42"/>
      <c r="P140" s="46" t="s">
        <v>118</v>
      </c>
      <c r="Q140" s="27" t="s">
        <v>127</v>
      </c>
      <c r="R140" s="27" t="s">
        <v>120</v>
      </c>
      <c r="S140" s="27" t="s">
        <v>111</v>
      </c>
    </row>
    <row r="141" spans="1:16" s="6" customFormat="1" ht="13.5" customHeight="1">
      <c r="A141" s="38" t="s">
        <v>378</v>
      </c>
      <c r="B141" s="38" t="s">
        <v>113</v>
      </c>
      <c r="C141" s="38" t="s">
        <v>362</v>
      </c>
      <c r="D141" s="39" t="s">
        <v>379</v>
      </c>
      <c r="E141" s="40" t="s">
        <v>380</v>
      </c>
      <c r="F141" s="38" t="s">
        <v>371</v>
      </c>
      <c r="G141" s="41">
        <v>1328.549</v>
      </c>
      <c r="H141" s="58">
        <v>0</v>
      </c>
      <c r="I141" s="66">
        <f>ROUND(G141*H141,2)</f>
        <v>0</v>
      </c>
      <c r="J141" s="67">
        <v>0</v>
      </c>
      <c r="K141" s="41">
        <f>G141*J141</f>
        <v>0</v>
      </c>
      <c r="L141" s="67">
        <v>0</v>
      </c>
      <c r="M141" s="41">
        <f>G141*L141</f>
        <v>0</v>
      </c>
      <c r="N141" s="75">
        <v>20</v>
      </c>
      <c r="O141" s="83">
        <v>16</v>
      </c>
      <c r="P141" s="42" t="s">
        <v>118</v>
      </c>
    </row>
    <row r="142" spans="1:19" s="6" customFormat="1" ht="15.75" customHeight="1">
      <c r="A142" s="42"/>
      <c r="B142" s="42"/>
      <c r="C142" s="42"/>
      <c r="D142" s="43"/>
      <c r="E142" s="44" t="s">
        <v>381</v>
      </c>
      <c r="F142" s="42"/>
      <c r="G142" s="45">
        <v>71.804</v>
      </c>
      <c r="H142" s="59"/>
      <c r="I142" s="42"/>
      <c r="J142" s="42"/>
      <c r="K142" s="42"/>
      <c r="L142" s="42"/>
      <c r="M142" s="42"/>
      <c r="N142" s="59"/>
      <c r="O142" s="42"/>
      <c r="P142" s="43" t="s">
        <v>118</v>
      </c>
      <c r="Q142" s="26" t="s">
        <v>118</v>
      </c>
      <c r="R142" s="26" t="s">
        <v>120</v>
      </c>
      <c r="S142" s="26" t="s">
        <v>110</v>
      </c>
    </row>
    <row r="143" spans="1:19" s="6" customFormat="1" ht="15.75" customHeight="1">
      <c r="A143" s="42"/>
      <c r="B143" s="42"/>
      <c r="C143" s="42"/>
      <c r="D143" s="43"/>
      <c r="E143" s="44" t="s">
        <v>382</v>
      </c>
      <c r="F143" s="42"/>
      <c r="G143" s="45">
        <v>720.552</v>
      </c>
      <c r="H143" s="59"/>
      <c r="I143" s="42"/>
      <c r="J143" s="42"/>
      <c r="K143" s="42"/>
      <c r="L143" s="42"/>
      <c r="M143" s="42"/>
      <c r="N143" s="59"/>
      <c r="O143" s="42"/>
      <c r="P143" s="43" t="s">
        <v>118</v>
      </c>
      <c r="Q143" s="26" t="s">
        <v>118</v>
      </c>
      <c r="R143" s="26" t="s">
        <v>120</v>
      </c>
      <c r="S143" s="26" t="s">
        <v>110</v>
      </c>
    </row>
    <row r="144" spans="1:19" s="6" customFormat="1" ht="15.75" customHeight="1">
      <c r="A144" s="42"/>
      <c r="B144" s="42"/>
      <c r="C144" s="42"/>
      <c r="D144" s="43"/>
      <c r="E144" s="44" t="s">
        <v>383</v>
      </c>
      <c r="F144" s="42"/>
      <c r="G144" s="45">
        <v>536.193</v>
      </c>
      <c r="H144" s="59"/>
      <c r="I144" s="42"/>
      <c r="J144" s="42"/>
      <c r="K144" s="42"/>
      <c r="L144" s="42"/>
      <c r="M144" s="42"/>
      <c r="N144" s="59"/>
      <c r="O144" s="42"/>
      <c r="P144" s="43" t="s">
        <v>118</v>
      </c>
      <c r="Q144" s="26" t="s">
        <v>118</v>
      </c>
      <c r="R144" s="26" t="s">
        <v>120</v>
      </c>
      <c r="S144" s="26" t="s">
        <v>110</v>
      </c>
    </row>
    <row r="145" spans="1:19" s="6" customFormat="1" ht="15.75" customHeight="1">
      <c r="A145" s="42"/>
      <c r="B145" s="42"/>
      <c r="C145" s="42"/>
      <c r="D145" s="46"/>
      <c r="E145" s="47" t="s">
        <v>157</v>
      </c>
      <c r="F145" s="42"/>
      <c r="G145" s="48">
        <v>1328.549</v>
      </c>
      <c r="H145" s="59"/>
      <c r="I145" s="42"/>
      <c r="J145" s="42"/>
      <c r="K145" s="42"/>
      <c r="L145" s="42"/>
      <c r="M145" s="42"/>
      <c r="N145" s="59"/>
      <c r="O145" s="42"/>
      <c r="P145" s="46" t="s">
        <v>118</v>
      </c>
      <c r="Q145" s="27" t="s">
        <v>127</v>
      </c>
      <c r="R145" s="27" t="s">
        <v>120</v>
      </c>
      <c r="S145" s="27" t="s">
        <v>111</v>
      </c>
    </row>
    <row r="146" spans="1:16" s="6" customFormat="1" ht="24" customHeight="1">
      <c r="A146" s="38" t="s">
        <v>384</v>
      </c>
      <c r="B146" s="38" t="s">
        <v>113</v>
      </c>
      <c r="C146" s="38" t="s">
        <v>362</v>
      </c>
      <c r="D146" s="39" t="s">
        <v>385</v>
      </c>
      <c r="E146" s="40" t="s">
        <v>386</v>
      </c>
      <c r="F146" s="38" t="s">
        <v>50</v>
      </c>
      <c r="G146" s="61">
        <v>0</v>
      </c>
      <c r="H146" s="58">
        <v>0</v>
      </c>
      <c r="I146" s="66">
        <f>ROUND(G146*H146,2)</f>
        <v>0</v>
      </c>
      <c r="J146" s="67">
        <v>0</v>
      </c>
      <c r="K146" s="41">
        <f>G146*J146</f>
        <v>0</v>
      </c>
      <c r="L146" s="67">
        <v>0</v>
      </c>
      <c r="M146" s="41">
        <f>G146*L146</f>
        <v>0</v>
      </c>
      <c r="N146" s="75">
        <v>20</v>
      </c>
      <c r="O146" s="83">
        <v>16</v>
      </c>
      <c r="P146" s="42" t="s">
        <v>118</v>
      </c>
    </row>
    <row r="147" spans="1:16" s="23" customFormat="1" ht="12.75" customHeight="1">
      <c r="A147" s="51"/>
      <c r="B147" s="51"/>
      <c r="C147" s="51"/>
      <c r="D147" s="51"/>
      <c r="E147" s="52" t="s">
        <v>93</v>
      </c>
      <c r="F147" s="51"/>
      <c r="G147" s="51"/>
      <c r="H147" s="60"/>
      <c r="I147" s="70">
        <f>I14+I110</f>
        <v>0</v>
      </c>
      <c r="J147" s="51"/>
      <c r="K147" s="71">
        <f>K14+K110</f>
        <v>0</v>
      </c>
      <c r="L147" s="51"/>
      <c r="M147" s="71">
        <f>M14+M110</f>
        <v>0</v>
      </c>
      <c r="N147" s="60"/>
      <c r="O147" s="51"/>
      <c r="P147" s="51"/>
    </row>
  </sheetData>
  <sheetProtection password="CC35" sheet="1" objects="1" scenarios="1"/>
  <printOptions horizontalCentered="1"/>
  <pageMargins left="0.787401556968689" right="0.787401556968689" top="0.5905511975288391" bottom="0.5905511975288391" header="0" footer="0"/>
  <pageSetup fitToHeight="999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" sqref="I15"/>
    </sheetView>
  </sheetViews>
  <sheetFormatPr defaultColWidth="9.140625" defaultRowHeight="12.75" customHeight="1"/>
  <cols>
    <col min="1" max="16384" width="9.00390625" style="1" customWidth="1"/>
  </cols>
  <sheetData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2015-08-27T08:12:46Z</dcterms:modified>
  <cp:category/>
  <cp:version/>
  <cp:contentType/>
  <cp:contentStatus/>
</cp:coreProperties>
</file>