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Titul.strana" sheetId="1" r:id="rId1"/>
    <sheet name="V,N-sum." sheetId="2" r:id="rId2"/>
    <sheet name="VN-7" sheetId="3" r:id="rId3"/>
    <sheet name="VN-8" sheetId="4" r:id="rId4"/>
    <sheet name="VN-9" sheetId="5" r:id="rId5"/>
    <sheet name="VN-kom.7" sheetId="6" r:id="rId6"/>
    <sheet name="VN-kom.8" sheetId="7" r:id="rId7"/>
    <sheet name="VN-kom.9" sheetId="8" r:id="rId8"/>
    <sheet name="Star.,Moz.,Vet." sheetId="9" r:id="rId9"/>
    <sheet name="Transf." sheetId="10" r:id="rId10"/>
    <sheet name="Tab.NaV k 30.6." sheetId="11" r:id="rId11"/>
    <sheet name="Tab.NaV 2012" sheetId="12" r:id="rId12"/>
    <sheet name="Pohľad.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<sst xmlns="http://schemas.openxmlformats.org/spreadsheetml/2006/main" count="1441" uniqueCount="626">
  <si>
    <t>VÝNOSY</t>
  </si>
  <si>
    <t>I. Tržby za vlastné výkony a tovar</t>
  </si>
  <si>
    <t>1. Ošetrovné a stravné v DJ Hodžova</t>
  </si>
  <si>
    <t>3. Opatrovateľská služba</t>
  </si>
  <si>
    <t>1. Úroky</t>
  </si>
  <si>
    <t>VÝNOSY SPOLU</t>
  </si>
  <si>
    <t>NÁKLADY</t>
  </si>
  <si>
    <t>Prevádzkové náklady</t>
  </si>
  <si>
    <t>Kapitálové náklady</t>
  </si>
  <si>
    <t>Zdravotné stredisko Mozartova</t>
  </si>
  <si>
    <t xml:space="preserve">    Mestská poliklinika Starohájska</t>
  </si>
  <si>
    <t>na prevádzkové a kapitálové náklady</t>
  </si>
  <si>
    <t>Celkový príspevok</t>
  </si>
  <si>
    <t>z toho náklady:</t>
  </si>
  <si>
    <t>Použitie príspevku:</t>
  </si>
  <si>
    <t>SPOLU:</t>
  </si>
  <si>
    <t xml:space="preserve">           zák.soc.poist.</t>
  </si>
  <si>
    <t>– ostatné služby</t>
  </si>
  <si>
    <t>– mzdové náklady</t>
  </si>
  <si>
    <t>– spotreba materiálu</t>
  </si>
  <si>
    <t xml:space="preserve">   z toho: mzdy</t>
  </si>
  <si>
    <t>Náklady</t>
  </si>
  <si>
    <t>Výnosy</t>
  </si>
  <si>
    <t>Výnosy spolu</t>
  </si>
  <si>
    <t>Náklady celkom</t>
  </si>
  <si>
    <t>Výnosy celkom</t>
  </si>
  <si>
    <t>Hospodársky výsledok</t>
  </si>
  <si>
    <t xml:space="preserve">Náklady spolu </t>
  </si>
  <si>
    <r>
      <t xml:space="preserve">Názov organizácie:  </t>
    </r>
    <r>
      <rPr>
        <b/>
        <sz val="12"/>
        <rFont val="Arial"/>
        <family val="2"/>
      </rPr>
      <t>Stredisko sociálnej starostlivosti</t>
    </r>
  </si>
  <si>
    <t>Predkladá:</t>
  </si>
  <si>
    <t xml:space="preserve">Výnosy </t>
  </si>
  <si>
    <t xml:space="preserve">Náklady spolu  </t>
  </si>
  <si>
    <t>0</t>
  </si>
  <si>
    <t xml:space="preserve"> Mestská poliklinika Starohájska</t>
  </si>
  <si>
    <t>Malometrážne byty Veterná</t>
  </si>
  <si>
    <t xml:space="preserve">Prevádzkové náklady </t>
  </si>
  <si>
    <t xml:space="preserve">    Zariadenia opatrovateľskej služby</t>
  </si>
  <si>
    <t xml:space="preserve">    Malometrážne byty Clementisova</t>
  </si>
  <si>
    <t xml:space="preserve">    Ubytovňa Coburgova 26,28</t>
  </si>
  <si>
    <t xml:space="preserve">    Ubytovňa Kollárova</t>
  </si>
  <si>
    <t xml:space="preserve">    Ubytovňa Coburgova 27</t>
  </si>
  <si>
    <t xml:space="preserve">    Detské jasle Hodžova</t>
  </si>
  <si>
    <t xml:space="preserve">    Malometrážne byty pre mladé rodiny Veterná </t>
  </si>
  <si>
    <t xml:space="preserve">    Zdravotné stredisko Mozartova</t>
  </si>
  <si>
    <t xml:space="preserve">    Správa SSS, údržba, doprava</t>
  </si>
  <si>
    <t xml:space="preserve">   ● maliarske a natieračské práce </t>
  </si>
  <si>
    <t xml:space="preserve"> Zariadenia opatrovateľskej služby</t>
  </si>
  <si>
    <t xml:space="preserve"> Opatrovateľská služba</t>
  </si>
  <si>
    <t xml:space="preserve"> Malometrážne byty Clementisova</t>
  </si>
  <si>
    <t xml:space="preserve"> Ubytovňa Kollárova</t>
  </si>
  <si>
    <t xml:space="preserve"> Ubytovňa Coburgova 26,28</t>
  </si>
  <si>
    <t xml:space="preserve"> Ubytovňa Coburgova 27</t>
  </si>
  <si>
    <t xml:space="preserve"> Kancelárie - administratívne priestory Vančurova</t>
  </si>
  <si>
    <t xml:space="preserve"> Detské integračné centrum Čajkovského </t>
  </si>
  <si>
    <t xml:space="preserve"> Detské jasle Hodžova</t>
  </si>
  <si>
    <t xml:space="preserve"> Zdravotné stredisko Mozartova</t>
  </si>
  <si>
    <t xml:space="preserve"> Správa SSS, údržba, doprava</t>
  </si>
  <si>
    <t xml:space="preserve">   ● bežná oprava a údržba </t>
  </si>
  <si>
    <t xml:space="preserve">   ● opravy áut</t>
  </si>
  <si>
    <t xml:space="preserve"> Poriadková služba </t>
  </si>
  <si>
    <t xml:space="preserve">    Opatrovateľská služba</t>
  </si>
  <si>
    <t xml:space="preserve">    Kancelárie - administratívne priestory Vančurova</t>
  </si>
  <si>
    <t xml:space="preserve">    Detské integračné centrum Čajkovského </t>
  </si>
  <si>
    <t xml:space="preserve">    Poriadková služba </t>
  </si>
  <si>
    <t xml:space="preserve">        (elektrina, plyn, teplo, studená voda)</t>
  </si>
  <si>
    <t xml:space="preserve">    (doplnkové dôchodkové pripoistenie)</t>
  </si>
  <si>
    <t xml:space="preserve">    1.  Mestská poliklinika Starohájska</t>
  </si>
  <si>
    <r>
      <t xml:space="preserve">Sídlo                     :  </t>
    </r>
    <r>
      <rPr>
        <b/>
        <sz val="12"/>
        <rFont val="Arial"/>
        <family val="2"/>
      </rPr>
      <t>Trnava, Vl. Clementisa 51</t>
    </r>
  </si>
  <si>
    <r>
      <t xml:space="preserve"> IČO                      :  </t>
    </r>
    <r>
      <rPr>
        <b/>
        <sz val="12"/>
        <rFont val="Arial"/>
        <family val="2"/>
      </rPr>
      <t>17639760</t>
    </r>
  </si>
  <si>
    <t xml:space="preserve">    Objekt Okružná </t>
  </si>
  <si>
    <t>- ošetrovné a stravné v DJ Hodžova</t>
  </si>
  <si>
    <t>- opatrovateľská služba</t>
  </si>
  <si>
    <t>- služby za nebytové priestory</t>
  </si>
  <si>
    <t>- služby a nájomné za bytové priestory</t>
  </si>
  <si>
    <t xml:space="preserve">Ostatné výnosy </t>
  </si>
  <si>
    <t xml:space="preserve">- nájomné za nebytové priestory </t>
  </si>
  <si>
    <t>Zúčtovanie rezerv a oprav. položiek</t>
  </si>
  <si>
    <t>Finančné výnosy</t>
  </si>
  <si>
    <t>- úroky</t>
  </si>
  <si>
    <t>Výnosy z  transferov</t>
  </si>
  <si>
    <t>Spotreba materiálu</t>
  </si>
  <si>
    <t>Spotreba energie</t>
  </si>
  <si>
    <t>Opravy a udržiavanie</t>
  </si>
  <si>
    <t>Cestovné</t>
  </si>
  <si>
    <t>Náklady na reprezentáciu</t>
  </si>
  <si>
    <t>Ostatné služby</t>
  </si>
  <si>
    <t>Mzdové náklady</t>
  </si>
  <si>
    <t>Zákonné sociálne poistenie</t>
  </si>
  <si>
    <t>Ostatné sociálne poistenie</t>
  </si>
  <si>
    <t>Zákonné sociálne náklady</t>
  </si>
  <si>
    <t>Ostatné dane a poplatky</t>
  </si>
  <si>
    <t>Ostatné náklady na prevádzkovú činnosť</t>
  </si>
  <si>
    <t>Odpisy DNaDHM</t>
  </si>
  <si>
    <t xml:space="preserve">Ostatné finančné náklady </t>
  </si>
  <si>
    <t>Bežný transfer  na Opatrovateľskú službu</t>
  </si>
  <si>
    <t xml:space="preserve">Bežný transfer  od zriaďovateľa </t>
  </si>
  <si>
    <t xml:space="preserve">Kapitálový transfer od zriaďovateľa </t>
  </si>
  <si>
    <t>5. Služby a nájomné za bytové priestory</t>
  </si>
  <si>
    <t>○ Zariadenia opatrovateľskej služby</t>
  </si>
  <si>
    <t>○ Opatrovateľská služba</t>
  </si>
  <si>
    <t>4. Služby  za nebytové priestory</t>
  </si>
  <si>
    <t>○ Ubytovňa  Coburgova 26,28</t>
  </si>
  <si>
    <t>○ Ubytovňa Kollárova</t>
  </si>
  <si>
    <t>○ Malometrážne byty pre mladé rodiny Veterná</t>
  </si>
  <si>
    <t>○ Ubytovňa Coburgova 27</t>
  </si>
  <si>
    <t xml:space="preserve">   Zariadenia opatrovateľskej služby</t>
  </si>
  <si>
    <t xml:space="preserve">   Malometrážne byty Clementisova</t>
  </si>
  <si>
    <t xml:space="preserve">   Ubytovňa Coburgova 26,28</t>
  </si>
  <si>
    <t xml:space="preserve">   Ubytovňa Kollárova</t>
  </si>
  <si>
    <t xml:space="preserve">   Ubytovňa Coburgova 27</t>
  </si>
  <si>
    <t xml:space="preserve">   Detské jasle Hodžova</t>
  </si>
  <si>
    <t xml:space="preserve">   Malometrážne byty pre mladé rodiny Veterná </t>
  </si>
  <si>
    <t xml:space="preserve">   Detské integračné centrum Čajkovského </t>
  </si>
  <si>
    <t xml:space="preserve">   Zdravotné stredisko Mozartova</t>
  </si>
  <si>
    <t xml:space="preserve">   Mestská poliklinika Starohájska</t>
  </si>
  <si>
    <t xml:space="preserve">   Správa SSS, údržba, doprava</t>
  </si>
  <si>
    <t xml:space="preserve">     (poistenie majetku, vozidiel, poplatky banke)</t>
  </si>
  <si>
    <t xml:space="preserve">  (tvorba rezervy na nevyčerpanú dovolenku)</t>
  </si>
  <si>
    <t>8. 4. Cestovné</t>
  </si>
  <si>
    <t>8. 5. Náklady na reprezentáciu</t>
  </si>
  <si>
    <t>Odpisy DHM</t>
  </si>
  <si>
    <t>Služby za nebytové priestory</t>
  </si>
  <si>
    <t>Služby a nájomné za bytové priestory</t>
  </si>
  <si>
    <t xml:space="preserve">Nájomné za nebytové priestory </t>
  </si>
  <si>
    <t>Výnosy z kapitálových transferov</t>
  </si>
  <si>
    <t xml:space="preserve">Bežný transfer od zriaďovateľa </t>
  </si>
  <si>
    <t>Zákonné  sociálne poistenie</t>
  </si>
  <si>
    <t>Služby za  nebytové priestory</t>
  </si>
  <si>
    <t>Bežný transfer od zriaďovateľa</t>
  </si>
  <si>
    <t>Použitie transferu  od zriaďovateľa</t>
  </si>
  <si>
    <t>○ Byt - Mestská poliklinika Starohájska</t>
  </si>
  <si>
    <t>Prevádzk.</t>
  </si>
  <si>
    <t>Bežný transfer od zriaďovateľa spolu</t>
  </si>
  <si>
    <t>Transfery  od zriaďovateľa spolu</t>
  </si>
  <si>
    <r>
      <t>●</t>
    </r>
    <r>
      <rPr>
        <b/>
        <i/>
        <sz val="10"/>
        <rFont val="Arial Narrow"/>
        <family val="2"/>
      </rPr>
      <t xml:space="preserve"> Objekt Beethovenova</t>
    </r>
  </si>
  <si>
    <r>
      <t>●</t>
    </r>
    <r>
      <rPr>
        <b/>
        <i/>
        <sz val="10"/>
        <rFont val="Arial Narrow"/>
        <family val="2"/>
      </rPr>
      <t xml:space="preserve"> Ubytovňa  Coburgova 26</t>
    </r>
  </si>
  <si>
    <r>
      <t>●</t>
    </r>
    <r>
      <rPr>
        <b/>
        <i/>
        <sz val="10"/>
        <rFont val="Arial Narrow"/>
        <family val="2"/>
      </rPr>
      <t xml:space="preserve"> Malometrážne byty Clementisova</t>
    </r>
  </si>
  <si>
    <r>
      <t>●</t>
    </r>
    <r>
      <rPr>
        <b/>
        <i/>
        <sz val="10"/>
        <rFont val="Arial Narrow"/>
        <family val="2"/>
      </rPr>
      <t xml:space="preserve"> Ubytovňa Kollárova</t>
    </r>
  </si>
  <si>
    <r>
      <t>●</t>
    </r>
    <r>
      <rPr>
        <b/>
        <i/>
        <sz val="10"/>
        <rFont val="Arial Narrow"/>
        <family val="2"/>
      </rPr>
      <t xml:space="preserve"> Obvodné zdravotné stredisko Mozartova</t>
    </r>
  </si>
  <si>
    <r>
      <t>●</t>
    </r>
    <r>
      <rPr>
        <b/>
        <i/>
        <sz val="10"/>
        <rFont val="Arial Narrow"/>
        <family val="2"/>
      </rPr>
      <t xml:space="preserve"> Mestská poliklinika Starohájska</t>
    </r>
  </si>
  <si>
    <r>
      <t>8. 2. Spotreba energie</t>
    </r>
    <r>
      <rPr>
        <sz val="10"/>
        <rFont val="Arial Narrow"/>
        <family val="2"/>
      </rPr>
      <t xml:space="preserve"> </t>
    </r>
  </si>
  <si>
    <r>
      <t>8. 3.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Opravy a udržiavanie</t>
    </r>
  </si>
  <si>
    <r>
      <t xml:space="preserve">   </t>
    </r>
    <r>
      <rPr>
        <i/>
        <u val="single"/>
        <sz val="10"/>
        <rFont val="Arial Narrow"/>
        <family val="2"/>
      </rPr>
      <t>Objekt Okružná</t>
    </r>
    <r>
      <rPr>
        <u val="single"/>
        <sz val="10"/>
        <rFont val="Arial Narrow"/>
        <family val="2"/>
      </rPr>
      <t xml:space="preserve"> </t>
    </r>
  </si>
  <si>
    <r>
      <t>8. 6. Ostatné služby</t>
    </r>
    <r>
      <rPr>
        <sz val="10"/>
        <rFont val="Arial Narrow"/>
        <family val="2"/>
      </rPr>
      <t xml:space="preserve"> </t>
    </r>
  </si>
  <si>
    <r>
      <t>8. 8.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Ostatné sociálne poistenie </t>
    </r>
  </si>
  <si>
    <r>
      <t>8.9. Zákonné sociálne náklady</t>
    </r>
    <r>
      <rPr>
        <sz val="10"/>
        <rFont val="Arial Narrow"/>
        <family val="2"/>
      </rPr>
      <t xml:space="preserve"> </t>
    </r>
  </si>
  <si>
    <t>Kapit.</t>
  </si>
  <si>
    <t xml:space="preserve">Kapitálové náklady  </t>
  </si>
  <si>
    <t xml:space="preserve"> Malometrážne byty pre mladé rodiny Veterná </t>
  </si>
  <si>
    <t xml:space="preserve">    Malometrážne byty pre mladé rodiny  Veterná </t>
  </si>
  <si>
    <t xml:space="preserve">     Poriadková služba </t>
  </si>
  <si>
    <t xml:space="preserve">Daň z príjmov </t>
  </si>
  <si>
    <t>- stravné jedáleň Clementisova, Mozart.</t>
  </si>
  <si>
    <t xml:space="preserve">Tvorba ostatných  rezerv z prev.činnosti </t>
  </si>
  <si>
    <t xml:space="preserve">v eurách </t>
  </si>
  <si>
    <t>v eurách</t>
  </si>
  <si>
    <t xml:space="preserve">Program 8  - Sociálna starostlivosť </t>
  </si>
  <si>
    <t>NÁKLADY SPOLU</t>
  </si>
  <si>
    <t>Program 8 - Sociálna starostlivosť</t>
  </si>
  <si>
    <t xml:space="preserve">Program 8 - Sociálna starostlivosť </t>
  </si>
  <si>
    <r>
      <t>1.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Spotreba materiálu</t>
    </r>
    <r>
      <rPr>
        <sz val="10"/>
        <rFont val="Arial Narrow"/>
        <family val="2"/>
      </rPr>
      <t xml:space="preserve"> </t>
    </r>
  </si>
  <si>
    <r>
      <t>2. Spotreba energie</t>
    </r>
    <r>
      <rPr>
        <sz val="10"/>
        <rFont val="Arial Narrow"/>
        <family val="2"/>
      </rPr>
      <t xml:space="preserve"> </t>
    </r>
  </si>
  <si>
    <r>
      <t>3.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Opravy a udržiavanie</t>
    </r>
  </si>
  <si>
    <r>
      <t>4. Ostatné služby</t>
    </r>
    <r>
      <rPr>
        <sz val="10"/>
        <rFont val="Arial Narrow"/>
        <family val="2"/>
      </rPr>
      <t xml:space="preserve"> </t>
    </r>
  </si>
  <si>
    <t xml:space="preserve">2. Jedáleň Clementisova, Mozartova </t>
  </si>
  <si>
    <t xml:space="preserve">Tržby za vlastné výkony a tovar </t>
  </si>
  <si>
    <t>Odpisy DNHM a DHM</t>
  </si>
  <si>
    <t xml:space="preserve">KAPITÁLOVÉ NÁKLADY </t>
  </si>
  <si>
    <t>Jedáleň</t>
  </si>
  <si>
    <t>Zariadenia</t>
  </si>
  <si>
    <t>Opatrov.</t>
  </si>
  <si>
    <t>Beethov.</t>
  </si>
  <si>
    <t xml:space="preserve">Denné </t>
  </si>
  <si>
    <t>MMB</t>
  </si>
  <si>
    <t>Ubytovňa</t>
  </si>
  <si>
    <t>Detské jasle</t>
  </si>
  <si>
    <t>MB</t>
  </si>
  <si>
    <t>Okružná</t>
  </si>
  <si>
    <t>Detské int.</t>
  </si>
  <si>
    <t>MŠ</t>
  </si>
  <si>
    <t>Cintorín</t>
  </si>
  <si>
    <t>Zdr.stred.</t>
  </si>
  <si>
    <t>Poliklinika</t>
  </si>
  <si>
    <t>SSS</t>
  </si>
  <si>
    <t>Poriadk.</t>
  </si>
  <si>
    <t>Clementis.</t>
  </si>
  <si>
    <t>opatrovat.</t>
  </si>
  <si>
    <t>služba</t>
  </si>
  <si>
    <t>centrá</t>
  </si>
  <si>
    <t>Coburgova</t>
  </si>
  <si>
    <t>Kollárova</t>
  </si>
  <si>
    <t>Hodžova</t>
  </si>
  <si>
    <t>Veterná</t>
  </si>
  <si>
    <t>centrum</t>
  </si>
  <si>
    <t>Spartakov.</t>
  </si>
  <si>
    <t>Kamenná</t>
  </si>
  <si>
    <t>Mozartova</t>
  </si>
  <si>
    <t>Starohájska</t>
  </si>
  <si>
    <t>správa</t>
  </si>
  <si>
    <t xml:space="preserve"> služba</t>
  </si>
  <si>
    <t xml:space="preserve">služby </t>
  </si>
  <si>
    <t xml:space="preserve">Čajkovsk. </t>
  </si>
  <si>
    <t>cesta</t>
  </si>
  <si>
    <t>Ošetrovné a stravné v DJ</t>
  </si>
  <si>
    <t xml:space="preserve">Vývarovňa a stravovňa </t>
  </si>
  <si>
    <t>Opatrovateľská služba</t>
  </si>
  <si>
    <t>Služby a nájomné  za byt. pr.</t>
  </si>
  <si>
    <t>Nájomné za nebyt.priestory</t>
  </si>
  <si>
    <t>Zúčtovanie ost.rezerv z PČ</t>
  </si>
  <si>
    <t>Úroky</t>
  </si>
  <si>
    <t>Výnosy z kapit.transferov</t>
  </si>
  <si>
    <t>Ostatné náklady na prev.činn.</t>
  </si>
  <si>
    <t>Odpisy DNaHM</t>
  </si>
  <si>
    <t>Ostatné finančné náklady</t>
  </si>
  <si>
    <t>Daň z príjmov</t>
  </si>
  <si>
    <t>Bežný transfer na Op.službu</t>
  </si>
  <si>
    <t>Bežný transfer od zriaď.</t>
  </si>
  <si>
    <t>Kapitálový transfer od zriaď.</t>
  </si>
  <si>
    <t xml:space="preserve">Hospodársky výsledok </t>
  </si>
  <si>
    <t>Program 7</t>
  </si>
  <si>
    <t>Program 8</t>
  </si>
  <si>
    <t xml:space="preserve">    (elektrina, plyn, teplo, studená voda)</t>
  </si>
  <si>
    <t>(poistenie majetku)</t>
  </si>
  <si>
    <t xml:space="preserve">    (vodoinštalatérsky, elektro a ostatný materiál) </t>
  </si>
  <si>
    <t>– techn. zhodnot.</t>
  </si>
  <si>
    <t>– spotr. materiálu</t>
  </si>
  <si>
    <t>- spotr. energií</t>
  </si>
  <si>
    <t>(časť z nákladov)</t>
  </si>
  <si>
    <t xml:space="preserve">  (časť z nákladov)</t>
  </si>
  <si>
    <t xml:space="preserve">    Jedáleň Clementisova, Mozartova</t>
  </si>
  <si>
    <t xml:space="preserve">     Jedáleň Clementisova, Mozartova</t>
  </si>
  <si>
    <r>
      <t xml:space="preserve">    Denné centrá </t>
    </r>
    <r>
      <rPr>
        <i/>
        <sz val="10"/>
        <rFont val="Arial Narrow"/>
        <family val="2"/>
      </rPr>
      <t>(Kluby dôchodcov)</t>
    </r>
  </si>
  <si>
    <r>
      <t xml:space="preserve">    Denné centrá </t>
    </r>
    <r>
      <rPr>
        <i/>
        <u val="single"/>
        <sz val="10"/>
        <rFont val="Arial Narrow"/>
        <family val="2"/>
      </rPr>
      <t>(Kluby dôchodcov)</t>
    </r>
  </si>
  <si>
    <r>
      <t xml:space="preserve">     Denné centrá </t>
    </r>
    <r>
      <rPr>
        <i/>
        <sz val="10"/>
        <rFont val="Arial Narrow"/>
        <family val="2"/>
      </rPr>
      <t>(Kluby dôchodcov)</t>
    </r>
  </si>
  <si>
    <t xml:space="preserve">      ○ služby za nebytové priestory</t>
  </si>
  <si>
    <t xml:space="preserve">      ○ nájomné za nebytové priestory</t>
  </si>
  <si>
    <t xml:space="preserve">      ○ služby za nebytové priestory </t>
  </si>
  <si>
    <t>KOMENTÁR</t>
  </si>
  <si>
    <r>
      <t>5. Ostatné dane a poplatky</t>
    </r>
    <r>
      <rPr>
        <sz val="10"/>
        <rFont val="Arial Narrow"/>
        <family val="2"/>
      </rPr>
      <t xml:space="preserve"> </t>
    </r>
  </si>
  <si>
    <t xml:space="preserve">    (miestne poplatky za komunálny odpad)</t>
  </si>
  <si>
    <t>Program 9</t>
  </si>
  <si>
    <t>Použitie transferu od zriaďovateľa</t>
  </si>
  <si>
    <t xml:space="preserve">na Opatrovateľskú službu </t>
  </si>
  <si>
    <t xml:space="preserve">    (vodoinštalatérsky, elektro materiál, iné) </t>
  </si>
  <si>
    <t xml:space="preserve">    (elektrina, plyn, studená voda)</t>
  </si>
  <si>
    <t xml:space="preserve">Ostatné dane a poplatky </t>
  </si>
  <si>
    <t>Tvorba ostatných opr. položiek z PČ</t>
  </si>
  <si>
    <t>- opravy a udržiavanie</t>
  </si>
  <si>
    <t>– spotr. energií</t>
  </si>
  <si>
    <t xml:space="preserve">– ost.dane a poplatky </t>
  </si>
  <si>
    <t>– ostatné finan.náklady</t>
  </si>
  <si>
    <t xml:space="preserve">spolu </t>
  </si>
  <si>
    <t>Ostatné výnosy z PĆ</t>
  </si>
  <si>
    <t>Zúčtovanie ost. opr.položiek</t>
  </si>
  <si>
    <t>Kl. dôch.</t>
  </si>
  <si>
    <r>
      <t>Spracoval:</t>
    </r>
    <r>
      <rPr>
        <sz val="12"/>
        <rFont val="Arial"/>
        <family val="0"/>
      </rPr>
      <t xml:space="preserve"> Jaroslava Slobodová </t>
    </r>
  </si>
  <si>
    <r>
      <t xml:space="preserve">   ● bežná oprava a údržba  </t>
    </r>
  </si>
  <si>
    <t xml:space="preserve">     odchodné, odstupné)</t>
  </si>
  <si>
    <t>- stravné jedáleň Clementisova, Mozartova</t>
  </si>
  <si>
    <t xml:space="preserve">III. Výnosy z transferov </t>
  </si>
  <si>
    <t>I.   Tržby za vlastné výkony a tovar</t>
  </si>
  <si>
    <t xml:space="preserve">II.  Ostatné výnosy </t>
  </si>
  <si>
    <t>I.  Tržby za vlastné výkony a tovar</t>
  </si>
  <si>
    <t xml:space="preserve">   ● odstraňovanie porevíznych  závad  na elektro </t>
  </si>
  <si>
    <t xml:space="preserve">    Administratívna budova  Beethovenova</t>
  </si>
  <si>
    <t xml:space="preserve">   Administratívna budova  Beethovenova</t>
  </si>
  <si>
    <t xml:space="preserve">     Administratívna budova  Beethovenova</t>
  </si>
  <si>
    <t>○ Malometrážne byty Clementisova</t>
  </si>
  <si>
    <t>schválený</t>
  </si>
  <si>
    <t>upravený</t>
  </si>
  <si>
    <t xml:space="preserve">upravený  </t>
  </si>
  <si>
    <t>Plnenie</t>
  </si>
  <si>
    <t>Požiarna</t>
  </si>
  <si>
    <t>zbrojnica</t>
  </si>
  <si>
    <t>Modranka</t>
  </si>
  <si>
    <t>Zúčtovanie ostatných  rezerv z PČ</t>
  </si>
  <si>
    <t>Tvorba ostatných  rezerv z PČ</t>
  </si>
  <si>
    <t>7..Odpisy DNHM a DHM</t>
  </si>
  <si>
    <t xml:space="preserve">8. Ostatné finančné náklady  </t>
  </si>
  <si>
    <t>6..Odpisy DNHM a DHM</t>
  </si>
  <si>
    <t xml:space="preserve">7. Ostatné finančné náklady  </t>
  </si>
  <si>
    <t xml:space="preserve"> Požiarna zbrojnica Modranka</t>
  </si>
  <si>
    <t>Bežný transfer zo ŠR na ZOS</t>
  </si>
  <si>
    <t>str.1</t>
  </si>
  <si>
    <t>Prevádzka</t>
  </si>
  <si>
    <t>Druh pohľadávky</t>
  </si>
  <si>
    <t>Stav</t>
  </si>
  <si>
    <t xml:space="preserve">Do lehoty </t>
  </si>
  <si>
    <t>Po lehote</t>
  </si>
  <si>
    <t>splatnosti</t>
  </si>
  <si>
    <t>Opatr.služba</t>
  </si>
  <si>
    <t>Coburgova 26,28</t>
  </si>
  <si>
    <t>Nájomné-vyúčt. r.05</t>
  </si>
  <si>
    <t>Nájomné-vyúčt. r.06</t>
  </si>
  <si>
    <t>Nájomné-vyúčt. r.07</t>
  </si>
  <si>
    <t>Nájomné-vyúčt. r.08</t>
  </si>
  <si>
    <t>Nájomné-vyúčt. r.09</t>
  </si>
  <si>
    <t>Nájomné-vyúčt.r.01</t>
  </si>
  <si>
    <t>Nájomné-vyúčt.r.02</t>
  </si>
  <si>
    <t>Nájomné-vyúčt.r.03</t>
  </si>
  <si>
    <t>Nájomné-vyúčt.r.04</t>
  </si>
  <si>
    <t>Nájomné-vyúčt.r.05</t>
  </si>
  <si>
    <t>Nájomné-vyúčt.r.06</t>
  </si>
  <si>
    <t>Nájomné-vyúčt.r.07</t>
  </si>
  <si>
    <t>Nájomné-vyúčt.r.08</t>
  </si>
  <si>
    <t>Nájomné-vyúčt.r.09</t>
  </si>
  <si>
    <t>Coburgova 27</t>
  </si>
  <si>
    <t>S p o l u:</t>
  </si>
  <si>
    <t>str.2</t>
  </si>
  <si>
    <t>Zál.na predpl.novín,PHL,poistné,NO DPH</t>
  </si>
  <si>
    <t>Jedáleň Clem.,Moz.</t>
  </si>
  <si>
    <t>S p o l u str.1+2:</t>
  </si>
  <si>
    <t>ZS Mozartova</t>
  </si>
  <si>
    <t>fa za energie SIBAMAC</t>
  </si>
  <si>
    <t>PREVÁDZKY:</t>
  </si>
  <si>
    <t>PRENAJATÉ PRIESTORY:</t>
  </si>
  <si>
    <t>POHĽADÁVKY SPOLU:</t>
  </si>
  <si>
    <t>Nájomné-vyúčt. r.10</t>
  </si>
  <si>
    <t>Nájomné-vyúčt.r.10</t>
  </si>
  <si>
    <t>- opravy a udržovanie</t>
  </si>
  <si>
    <t>– ostatné fin.náklady</t>
  </si>
  <si>
    <r>
      <t xml:space="preserve">○ Jedáleň Mozartova </t>
    </r>
    <r>
      <rPr>
        <i/>
        <sz val="10"/>
        <rFont val="Arial Narrow"/>
        <family val="2"/>
      </rPr>
      <t>(prenájom vlastníkom bytov)</t>
    </r>
  </si>
  <si>
    <t>○ Mestská poliklinika Starohájska</t>
  </si>
  <si>
    <t>○ Zdravotné stredisko Mozartova</t>
  </si>
  <si>
    <t xml:space="preserve">   (použitie rezervy na nevyčerpanú dovolenku )</t>
  </si>
  <si>
    <t xml:space="preserve">II. Ostatné výnosy </t>
  </si>
  <si>
    <t xml:space="preserve">III.  Zúčtovanie rezerv a opravných položiek </t>
  </si>
  <si>
    <t xml:space="preserve">IV.  Finančné výnosy </t>
  </si>
  <si>
    <t xml:space="preserve">V.. Výnosy z transferov </t>
  </si>
  <si>
    <t>Vančur.</t>
  </si>
  <si>
    <t xml:space="preserve">Program 7  Služby - Cintorín Kamenná cesta </t>
  </si>
  <si>
    <t xml:space="preserve">Program 7  Služby  -  Cintorín Kamenná cesta </t>
  </si>
  <si>
    <r>
      <t xml:space="preserve">      ○ výnosy z kapit. transferov </t>
    </r>
    <r>
      <rPr>
        <i/>
        <sz val="10"/>
        <rFont val="Arial Narrow"/>
        <family val="2"/>
      </rPr>
      <t>(vo výške odpisov)</t>
    </r>
  </si>
  <si>
    <t xml:space="preserve">NÁKLADY </t>
  </si>
  <si>
    <t>(prečistenie kanalizácie, ostatné služby)</t>
  </si>
  <si>
    <t>5. Ostatné náklady na prevádzkovú činnosť</t>
  </si>
  <si>
    <r>
      <t xml:space="preserve">    </t>
    </r>
    <r>
      <rPr>
        <i/>
        <sz val="10"/>
        <rFont val="Arial Narrow"/>
        <family val="2"/>
      </rPr>
      <t>(neuplatnená DPH - energie, služby)</t>
    </r>
  </si>
  <si>
    <t>Program 9  Školstvo a vzdelávací systém  - Materská škola Spartakovská</t>
  </si>
  <si>
    <t xml:space="preserve">Náklady </t>
  </si>
  <si>
    <t>Ostatné náklady na prev.činnosť</t>
  </si>
  <si>
    <t xml:space="preserve">Program 9  Školstvo a vzdelávací systém  - Materská škola Spartakovská </t>
  </si>
  <si>
    <t xml:space="preserve">      Priestory objektu sú prenajaté   2 nájomcom - Kozmetickému salónu Monika a Pedikúre Nováková, Fulierová. </t>
  </si>
  <si>
    <t>6. Ostatné náklady na prevádzkovú činnosť</t>
  </si>
  <si>
    <t>Tvorba ost.rezerv z PČ</t>
  </si>
  <si>
    <t xml:space="preserve">Tvorba ost.opr.položiek </t>
  </si>
  <si>
    <t>Ostatné sociálne náklady</t>
  </si>
  <si>
    <t>DJ Hodžova</t>
  </si>
  <si>
    <t>Opatrovné, stravné 12/11</t>
  </si>
  <si>
    <t>ZOS Hospodárska</t>
  </si>
  <si>
    <t>Nájom 2011</t>
  </si>
  <si>
    <t>fa za kapustnicu 12/11</t>
  </si>
  <si>
    <t xml:space="preserve">III Výnosy z transferov </t>
  </si>
  <si>
    <r>
      <rPr>
        <b/>
        <sz val="10"/>
        <rFont val="Arial Narrow"/>
        <family val="2"/>
      </rPr>
      <t>2</t>
    </r>
    <r>
      <rPr>
        <b/>
        <u val="single"/>
        <sz val="10"/>
        <rFont val="Arial Narrow"/>
        <family val="2"/>
      </rPr>
      <t>. Ostatné finančné výnosy</t>
    </r>
  </si>
  <si>
    <t xml:space="preserve">      Priestory uvedeného zariadenia sú prenajaté 5 nájomcom za účelom poskytovania pohrebných služieb.</t>
  </si>
  <si>
    <t>○ zúčtovanie ostatných  rezerv z prevádzkovej  činnosti</t>
  </si>
  <si>
    <t xml:space="preserve">Ostatné sociálne náklady </t>
  </si>
  <si>
    <t>Zúčtovanie rezerv a opravných položiek</t>
  </si>
  <si>
    <t>- zúčtovanie ostatných rezerv z prev. činnosti</t>
  </si>
  <si>
    <t xml:space="preserve">Tvorba ostatných  rezerv z prev. činnosti </t>
  </si>
  <si>
    <r>
      <t>8.10. Ostatné sociálne náklady</t>
    </r>
    <r>
      <rPr>
        <sz val="10"/>
        <rFont val="Arial Narrow"/>
        <family val="2"/>
      </rPr>
      <t xml:space="preserve"> </t>
    </r>
  </si>
  <si>
    <t>8.11.Ostatné dane a poplatky</t>
  </si>
  <si>
    <t>8. 7. Mzdové náklady a zákonné  sociálne poistenie</t>
  </si>
  <si>
    <t xml:space="preserve">   Kancelárie - administratívne priestory Vančurova </t>
  </si>
  <si>
    <t xml:space="preserve">     (neuplatnená DPH - potraviny, energie, služby)</t>
  </si>
  <si>
    <t>Plnenie rozpočtu výnosov a nákladov</t>
  </si>
  <si>
    <t xml:space="preserve">  Plnenie rozpočtu  výnosov a nákladov </t>
  </si>
  <si>
    <t>Tvorba  ostatných opravných  položiek z PČ</t>
  </si>
  <si>
    <t>PREVÁDZKOVÉ NÁKLADY SPOLU</t>
  </si>
  <si>
    <t xml:space="preserve">na prevádzkové náklady </t>
  </si>
  <si>
    <t>na prevádzkové náklady</t>
  </si>
  <si>
    <r>
      <t>8.1.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Spotreba materiálu</t>
    </r>
    <r>
      <rPr>
        <sz val="10"/>
        <rFont val="Arial Narrow"/>
        <family val="2"/>
      </rPr>
      <t xml:space="preserve"> </t>
    </r>
  </si>
  <si>
    <r>
      <t xml:space="preserve">      ○ výnosy z kapitálových transferov </t>
    </r>
    <r>
      <rPr>
        <i/>
        <sz val="10"/>
        <rFont val="Arial Narrow"/>
        <family val="2"/>
      </rPr>
      <t>(vo výške odpisov)</t>
    </r>
  </si>
  <si>
    <t>JUDr. Vlastimil Očenáš</t>
  </si>
  <si>
    <t>riaditeľ SSS</t>
  </si>
  <si>
    <t xml:space="preserve">Plnenie </t>
  </si>
  <si>
    <t>k 30.6.2012</t>
  </si>
  <si>
    <t xml:space="preserve">Rozpočet 2012 </t>
  </si>
  <si>
    <t>2.aktualizácia</t>
  </si>
  <si>
    <t>Plnenie rozpočtu nákladov a výnosov k 30.6.2012</t>
  </si>
  <si>
    <t xml:space="preserve">Rozpočet </t>
  </si>
  <si>
    <t>Strediska sociálnej starostlivosti na rok 2012</t>
  </si>
  <si>
    <t>Vyhodnotenie plnenia rozpočtu za I. polrok a 2. aktualizácia</t>
  </si>
  <si>
    <r>
      <t>● oprava kúrenia - výmena kotlov</t>
    </r>
    <r>
      <rPr>
        <i/>
        <sz val="10"/>
        <rFont val="Arial Narrow"/>
        <family val="2"/>
      </rPr>
      <t xml:space="preserve"> (havarijný stav)</t>
    </r>
  </si>
  <si>
    <t xml:space="preserve">   ● výmena radiátorov</t>
  </si>
  <si>
    <t xml:space="preserve">   ● oprava podlahovej krytiny</t>
  </si>
  <si>
    <t>Požiarna zbrojnica Modranka</t>
  </si>
  <si>
    <t xml:space="preserve">       ● bežná oprava a údržba </t>
  </si>
  <si>
    <t xml:space="preserve">   ● opravy kancel. strojov a počítačov, ostatné </t>
  </si>
  <si>
    <t xml:space="preserve">         Požiarna zbrojnica Modranka</t>
  </si>
  <si>
    <t xml:space="preserve">● bežná oprava a údržba </t>
  </si>
  <si>
    <t>● maliarske práce</t>
  </si>
  <si>
    <t>2. aktualizácia</t>
  </si>
  <si>
    <t>- ost.náklady na pr.činn.</t>
  </si>
  <si>
    <t>časť z nákladov</t>
  </si>
  <si>
    <t>– ost.náklady na pr.čin.</t>
  </si>
  <si>
    <t xml:space="preserve"> k 30.6.2012</t>
  </si>
  <si>
    <t xml:space="preserve"> k 1.1.2012</t>
  </si>
  <si>
    <t>Prehľad pohľadávok za prevádzky k 30.6.2012</t>
  </si>
  <si>
    <t>Prehľad pohľadávok za prenajaté priestory k 30.6.2012</t>
  </si>
  <si>
    <t xml:space="preserve">    Prenajaté priestory v uvedenom objekte majú Spojená škola a Stacionár Náš Dom n.o.</t>
  </si>
  <si>
    <t>Odpis pohľadávky</t>
  </si>
  <si>
    <t>1. Nájomné za nebytové priestory</t>
  </si>
  <si>
    <t xml:space="preserve">2. Ostatné výnosy z prevádzkovej činnosti </t>
  </si>
  <si>
    <t xml:space="preserve">- ostatné výnosy z prevádzkovej činnosti </t>
  </si>
  <si>
    <t>- zúčtovanie ostatných oprav.položiek z PČ</t>
  </si>
  <si>
    <t>- ostatné finančné výnosy</t>
  </si>
  <si>
    <t xml:space="preserve">Odpis pohľadávky </t>
  </si>
  <si>
    <t xml:space="preserve">8.12.Odpis pohľadávky </t>
  </si>
  <si>
    <t xml:space="preserve">8.13.Ostatné náklady na prevádzkovú činnosť  </t>
  </si>
  <si>
    <t>8.14.Odpisy DNHM a DHM</t>
  </si>
  <si>
    <t xml:space="preserve">8.17. Ostatné finančné náklady  </t>
  </si>
  <si>
    <t>8.18. Daň z príjmov</t>
  </si>
  <si>
    <t>- ostatné výnosy z prevádzkovej činnosti</t>
  </si>
  <si>
    <t xml:space="preserve">- ostatné finančné výnosy </t>
  </si>
  <si>
    <t xml:space="preserve">Strediska sociálnej starostlivosti k 30.6. 2012- sumár </t>
  </si>
  <si>
    <t>plnenie</t>
  </si>
  <si>
    <t xml:space="preserve">Rozpočet 2012 v eurách </t>
  </si>
  <si>
    <t>k 30.6.</t>
  </si>
  <si>
    <t>Rozpočet 2012 v eurách</t>
  </si>
  <si>
    <t xml:space="preserve">Strediska sociálnej starostlivosti k 30.6. 2012 </t>
  </si>
  <si>
    <t xml:space="preserve">2. aktualizácia </t>
  </si>
  <si>
    <t xml:space="preserve">Vyhodnotenie plnenia rozpočtu výnosov a  nákladov k 30.6.2012 podľa prevádzok </t>
  </si>
  <si>
    <t xml:space="preserve">○ Požiarna zbrojnica Modranka </t>
  </si>
  <si>
    <t>○ Byt - Požiarna zbrojnica Modranka</t>
  </si>
  <si>
    <r>
      <t xml:space="preserve">   ● bežná oprava a údržba</t>
    </r>
    <r>
      <rPr>
        <i/>
        <sz val="10"/>
        <rFont val="Arial Narrow"/>
        <family val="2"/>
      </rPr>
      <t xml:space="preserve"> (oprava pračky)</t>
    </r>
  </si>
  <si>
    <r>
      <t xml:space="preserve">   ● bežná oprava a údržba </t>
    </r>
    <r>
      <rPr>
        <i/>
        <sz val="10"/>
        <rFont val="Arial Narrow"/>
        <family val="2"/>
      </rPr>
      <t>(žalúzií, TÚV)</t>
    </r>
  </si>
  <si>
    <t xml:space="preserve">   Clementisovej a Mozartovej. Výdaj obedov sa realizuje denne v 7 prevádzkach. Za I. polrok bolo z jedální vydaných celkom 99 004</t>
  </si>
  <si>
    <t xml:space="preserve">   obedov, čo je v porovnaní s rovnakým obdobím minulého roka o 1 048 obedov viac.</t>
  </si>
  <si>
    <t xml:space="preserve">   Poskytovanie obedov pre dôchodcov trvalo žijúcich na území mesta Trnava je zabezpečené prevádzkovaním dvoch jedálni na</t>
  </si>
  <si>
    <t xml:space="preserve">    Pobytovú opatrovateľskú službu poskytuje Stredisko sociálnej starostlivosti v dvoch zariadeniach,  na  Hospodárskej  s kapacitou 32  </t>
  </si>
  <si>
    <t xml:space="preserve">    v objekte ubytovne.</t>
  </si>
  <si>
    <t xml:space="preserve">   Komunitné centrum, Krajské riaditeľstvo PZ, Mestská polícia a občianske združenie "Úsmev ako dar"  majú prenajaté priestory</t>
  </si>
  <si>
    <r>
      <t xml:space="preserve">   ● bežná oprava a údržba </t>
    </r>
    <r>
      <rPr>
        <i/>
        <sz val="10"/>
        <rFont val="Arial Narrow"/>
        <family val="2"/>
      </rPr>
      <t>(opr.SV, TÚV, zasklievanie)</t>
    </r>
  </si>
  <si>
    <r>
      <t xml:space="preserve">   ● bežná oprava a údržba </t>
    </r>
    <r>
      <rPr>
        <i/>
        <sz val="10"/>
        <rFont val="Arial Narrow"/>
        <family val="2"/>
      </rPr>
      <t>(oprava vodovodu )</t>
    </r>
  </si>
  <si>
    <r>
      <t xml:space="preserve">   ● bežná oprava a údržba  </t>
    </r>
    <r>
      <rPr>
        <i/>
        <sz val="10"/>
        <rFont val="Arial Narrow"/>
        <family val="2"/>
      </rPr>
      <t>(oprava strechy)</t>
    </r>
  </si>
  <si>
    <t xml:space="preserve">   ● oprava omietky poškodenej fasády</t>
  </si>
  <si>
    <r>
      <t xml:space="preserve">   ● oprava strechy </t>
    </r>
    <r>
      <rPr>
        <i/>
        <sz val="10"/>
        <rFont val="Arial Narrow"/>
        <family val="2"/>
      </rPr>
      <t>(havarijný stav)</t>
    </r>
  </si>
  <si>
    <t>Opatrovné 6/12</t>
  </si>
  <si>
    <t>Nájomné r. 2012</t>
  </si>
  <si>
    <t>Nájomné-vyúčt. r.11</t>
  </si>
  <si>
    <t>Nájomné r.2012</t>
  </si>
  <si>
    <t>Nájomné-vyúčt.r.11</t>
  </si>
  <si>
    <t>○ zúčtovanie ostatných  opravných  položiek  z prev. činnosti</t>
  </si>
  <si>
    <t xml:space="preserve">    V položke sú zúčtované úroky od banky vo výške 200 eur a úroky z omeškania od ostatných dlžníkov vo výške 241 eur.  </t>
  </si>
  <si>
    <t xml:space="preserve">   Z celkového počtu nájomcov  166 v uvedenom zariadení je 137 poskytovateľov lekárskej starostlivosti  a 29  ostatných  nájomcov.</t>
  </si>
  <si>
    <t xml:space="preserve">   úhrada  pohľadávky za opatrovaného Kratochvíla Františka na základe právoplatného rozsudku OS Trnava z titulu nákladov   </t>
  </si>
  <si>
    <t xml:space="preserve">    ubytovniach a v Malometrážnych bytoch na Clementisovej.</t>
  </si>
  <si>
    <t xml:space="preserve">    Navýšenie tržieb v detských jasliach s kapacitou 55 miest  bolo  na základe vykazovanej skutočnosti za sledované obdobie. </t>
  </si>
  <si>
    <t xml:space="preserve">    č.448/2008 Z.z. na ZOS Hospodárska vo výške 102 400 eur, na ZOS Coburgova 24 vo výške 76 800 eur a na nocľaháreň na </t>
  </si>
  <si>
    <r>
      <t>● bežná oprava a údržba  (o</t>
    </r>
    <r>
      <rPr>
        <i/>
        <sz val="10"/>
        <rFont val="Arial Narrow"/>
        <family val="2"/>
      </rPr>
      <t xml:space="preserve">prava brán, mal. práce) </t>
    </r>
  </si>
  <si>
    <t xml:space="preserve">    V aktualizácii rozpočtu sú plánované nižšie tržby z dôvodu vyúčtovania preplatkov za nájomné a služby za rok 2011. Do uvedeného </t>
  </si>
  <si>
    <t xml:space="preserve">    SSS bude v roku 2012  poskytnutý finančný príspevok   z Ministerstva práce, sociálnych vecí a rodiny SR v zmysle zákona NR SR</t>
  </si>
  <si>
    <t xml:space="preserve">    Coburgovej 26 vo výške 36 000 eur.  </t>
  </si>
  <si>
    <t xml:space="preserve">   V uvedenej položke sú zúčtované poplatky za súdne trovy z vymáhania nedoplatkov nájomného v MB na Clementisovej. </t>
  </si>
  <si>
    <t xml:space="preserve">   vynaložených na vypratanie domového odpadu z bytu a pivnice vo výške 4186 eur a úhrady poštovných výdavkov dlžníkmi na</t>
  </si>
  <si>
    <t xml:space="preserve">    vyúčtovania boli zahrnuté aj dobropisy, týkajúce sa preplatkov zo zúčtovania ceny tepla nášho dodávateľa v rokoch 2009, 2010 a </t>
  </si>
  <si>
    <t xml:space="preserve">     z 23.júla 2008 č. 6/2008 v znení neskorších predpisov. </t>
  </si>
  <si>
    <t xml:space="preserve">   Priestory v objekte sú prenajaté 7 nájomcom - KONE s.r.o., PIVO-LIMO Rašlíková, Pedikúra Mrázová, MUDr. Šruteková, </t>
  </si>
  <si>
    <t xml:space="preserve">    Kaderníctvo a holičstvo Lucia, Slovak Telecom, AVIS s.r.o.</t>
  </si>
  <si>
    <t xml:space="preserve">    2011 na podklade skutočného odberu tepla v uvedených rokoch v súlade s Výnosom Úradu pre reguláciu sieťových odvetví </t>
  </si>
  <si>
    <t xml:space="preserve">   Na ubytovni Kollárova výpadok v tržbách spôsobilo ukončovanie nájomných zmlúv  z dôvodu plánovanej rekonštrukcie.</t>
  </si>
  <si>
    <r>
      <t xml:space="preserve">○ výnosy z kapitálových transferov </t>
    </r>
    <r>
      <rPr>
        <i/>
        <sz val="10"/>
        <rFont val="Arial Narrow"/>
        <family val="2"/>
      </rPr>
      <t>(vo výške odpisov)</t>
    </r>
  </si>
  <si>
    <t>Nájomné 2012</t>
  </si>
  <si>
    <t>Stravné 6/2012</t>
  </si>
  <si>
    <t>MB Clementisova</t>
  </si>
  <si>
    <t>nájom - vyúčt.2011</t>
  </si>
  <si>
    <t>Kamenná cesta</t>
  </si>
  <si>
    <t>Nájom 2012</t>
  </si>
  <si>
    <t>Nájom r. 2012</t>
  </si>
  <si>
    <t>nájom - vyúčt.2011, nájom 2012</t>
  </si>
  <si>
    <t>Jedáleň Mozartova</t>
  </si>
  <si>
    <t>prenájom 6/12</t>
  </si>
  <si>
    <t xml:space="preserve">    Na opatrovateľskú službu bol v I. polroku   2012 poskytnutý bežný transfer  od zriaďovateľa vo výške  190 700 eur.   Z toho bolo        </t>
  </si>
  <si>
    <t xml:space="preserve">     miest   a  na Coburgovej 24 s kapacitou 24 miest.</t>
  </si>
  <si>
    <t xml:space="preserve">   V uvedenom objekte sú priestory prenajaté 3 nájomcom. K sledovanému obdobiu boli ukončené nájomné zmluvy u  5 nájomcoch. </t>
  </si>
  <si>
    <t xml:space="preserve">    Z dôvodu plánovanej rekonštrukcie ubytovne budú k 31.12.2012 ukončené všetky nájomné zmluvy za prenajaté priestory.  </t>
  </si>
  <si>
    <t xml:space="preserve">  Výška úhrad u poskytovateľov lekárskej starostlivosti za energie a služby je  135 696  eur. Výška  úhrad za energie a služby  </t>
  </si>
  <si>
    <t xml:space="preserve">   u ostatných nájomcoch je  18 452  eur.</t>
  </si>
  <si>
    <t xml:space="preserve">   U 19  poskytovateľov lekárskej starostlivosti na Mozartovej  je  výška úhrad za nájomné  14 231 eur a u  ostatných  nájomcoch </t>
  </si>
  <si>
    <t xml:space="preserve">    v počte 1 je výška nájomného  1 403 eur.</t>
  </si>
  <si>
    <r>
      <t xml:space="preserve">   </t>
    </r>
    <r>
      <rPr>
        <sz val="10"/>
        <rFont val="Arial Narrow"/>
        <family val="2"/>
      </rPr>
      <t>V uvedenej položke sú zúčtované opravné položky k pohľadávkam z úhrad nájomného dlžníkmi za ubytovne a MB Clementisova.</t>
    </r>
  </si>
  <si>
    <t xml:space="preserve">   ● maliarske a natieračské  práce spoloč. priestorov</t>
  </si>
  <si>
    <r>
      <t xml:space="preserve">   ● bežná oprava a údržba </t>
    </r>
    <r>
      <rPr>
        <i/>
        <sz val="10"/>
        <rFont val="Arial Narrow"/>
        <family val="2"/>
      </rPr>
      <t xml:space="preserve">(výťahov,kuch.zariadení) </t>
    </r>
  </si>
  <si>
    <t xml:space="preserve">    (telefón, odpad, revízie plynových zariad. a elektro, </t>
  </si>
  <si>
    <t xml:space="preserve">     pranie bielizne, dažďová voda,  stočné, prenájom </t>
  </si>
  <si>
    <t xml:space="preserve">     telef. ústredne, prenájom miestnosti,  DDD)</t>
  </si>
  <si>
    <t xml:space="preserve">    (tvorba SF, príspevok na stravné, OPP, odchodné,  </t>
  </si>
  <si>
    <t xml:space="preserve">     odstupné)</t>
  </si>
  <si>
    <r>
      <t xml:space="preserve">    </t>
    </r>
    <r>
      <rPr>
        <i/>
        <sz val="10"/>
        <rFont val="Arial Narrow"/>
        <family val="2"/>
      </rPr>
      <t xml:space="preserve">(správne, súdne, koncesionár., miestne - kom.odpad) </t>
    </r>
  </si>
  <si>
    <t>8.16. Tvorba ostatných  opravných  položiek z PČ</t>
  </si>
  <si>
    <t xml:space="preserve">    Z celkovej výšky 215 200 eur finančného príspevku z MPSVaR  bolo SSS k 30.6.2012 zriaďovateľom poukázaných 86 080 eur, </t>
  </si>
  <si>
    <r>
      <t xml:space="preserve">   </t>
    </r>
    <r>
      <rPr>
        <sz val="10"/>
        <rFont val="Arial Narrow"/>
        <family val="2"/>
      </rPr>
      <t>V uvedenej položke sú zúčtované predpisy náhrady škody od poisťovne za motorové vozidlo TT 140 CC vo výške 885 eur a</t>
    </r>
  </si>
  <si>
    <t xml:space="preserve">Dotácia z MPSVaR SR </t>
  </si>
  <si>
    <t>Dotácia z MPSVaR SR</t>
  </si>
  <si>
    <t xml:space="preserve">Rozpočet výnosov a  nákladov na rok 2012 podľa prevádzok </t>
  </si>
  <si>
    <t>2.akutalizácia</t>
  </si>
  <si>
    <t>2.aktual.</t>
  </si>
  <si>
    <r>
      <t xml:space="preserve">   ● oprava ubytovne (</t>
    </r>
    <r>
      <rPr>
        <i/>
        <sz val="10"/>
        <rFont val="Arial Narrow"/>
        <family val="2"/>
      </rPr>
      <t>(výmena okien, hyg. zariadení,</t>
    </r>
  </si>
  <si>
    <t xml:space="preserve">      podlahy, elektroinštalácie, maliarske práce)</t>
  </si>
  <si>
    <t xml:space="preserve">       ● oprava kopilitov, strechy a strešných zvodov </t>
  </si>
  <si>
    <r>
      <t xml:space="preserve">          </t>
    </r>
    <r>
      <rPr>
        <i/>
        <sz val="10"/>
        <rFont val="Arial Narrow"/>
        <family val="2"/>
      </rPr>
      <t>oprava výťahov, podlahy, výmena vodomerov)</t>
    </r>
  </si>
  <si>
    <t xml:space="preserve">          eur, ktoré boli  pôvodne plánované na výmenu kuchynských liniek.</t>
  </si>
  <si>
    <r>
      <t xml:space="preserve">      </t>
    </r>
    <r>
      <rPr>
        <i/>
        <sz val="10"/>
        <rFont val="Arial Narrow"/>
        <family val="2"/>
      </rPr>
      <t>maliarske práce)</t>
    </r>
  </si>
  <si>
    <r>
      <t xml:space="preserve">   ● bežná oprava a údržba </t>
    </r>
    <r>
      <rPr>
        <i/>
        <sz val="10"/>
        <rFont val="Arial Narrow"/>
        <family val="2"/>
      </rPr>
      <t>(výťahov, kuch. zariadení)</t>
    </r>
  </si>
  <si>
    <t xml:space="preserve">         garančného fondu.</t>
  </si>
  <si>
    <t xml:space="preserve">         do dôchodku v čiastke  1 462 eur je navýšené  na ZOS Hospodárska a 1 843  eur na správe SSS. </t>
  </si>
  <si>
    <t xml:space="preserve">        Kollárovej vo výške 6 207 eur a poriadkovej služby vo výške 4 500 eur pre plánovanú rekonštrukciu ubytovne. Odchodné </t>
  </si>
  <si>
    <t xml:space="preserve">         V súvislosti s vyplatením odstupného  na základe Kolektívnej zmluvy zamestnancom ubytovne Kollárova vo výške 4 138 eur  a poriadkovej služby a</t>
  </si>
  <si>
    <t xml:space="preserve">         poriadkovej služby vo výške 3 000 eur, ako aj s vyplatením odchodného zamestnancom ZOS Hospodárska vo výške 2 728 eur,</t>
  </si>
  <si>
    <t xml:space="preserve">        Navýšenie finančných prostriedkov v uvedenej položke je z dôvodu vyplatenia  odstupného zamestnancom ubytovne na </t>
  </si>
  <si>
    <t xml:space="preserve">        odpísané nevymožiteľné pohľadávky nad 200 eur vo výške 336 eur za Malometrážne byty na Clementisovej a za ubytovňu</t>
  </si>
  <si>
    <t xml:space="preserve">        V zmysle Zásad hospodárenia a nakladania s majetkom mesta a majetkom v štátnom vlastníctve, ktorý bol mestu zverený, boli</t>
  </si>
  <si>
    <t xml:space="preserve">         Kollárova vo výške 672 eur. </t>
  </si>
  <si>
    <t xml:space="preserve">        Na základe Rozhodnutia č. 5016/2012  o miestnych poplatkoch za komunálne odpady a drobné stavebné odpady na rok 2012 </t>
  </si>
  <si>
    <t xml:space="preserve">         boli navýšené náklady v uvedenej položke.</t>
  </si>
  <si>
    <r>
      <t xml:space="preserve">● výmen okien </t>
    </r>
    <r>
      <rPr>
        <i/>
        <sz val="10"/>
        <rFont val="Arial Narrow"/>
        <family val="2"/>
      </rPr>
      <t xml:space="preserve">(plastové) - </t>
    </r>
    <r>
      <rPr>
        <sz val="10"/>
        <rFont val="Arial Narrow"/>
        <family val="2"/>
      </rPr>
      <t>Dom smútku</t>
    </r>
  </si>
  <si>
    <t>V programe 7 - Služby  požaduje SSS navýšenie bežného transferu o 1 530 eur na položku</t>
  </si>
  <si>
    <t>Príspevok z Ekofondu SPP</t>
  </si>
  <si>
    <t xml:space="preserve">        V aktualizácii rozpočtu boli znížené náklady na zákonné sociálne poistenie, nakoľko od  1.1.2012 boli zrušené odvody  do   </t>
  </si>
  <si>
    <t xml:space="preserve">         odstránenie havarijnej situácie na zdravotnom stredisku na Mozartovej, kde došlo k poškodeniu fasády átria a vstupného vchodu</t>
  </si>
  <si>
    <t xml:space="preserve">          rezervy v roku 2013 vo výnosoch.</t>
  </si>
  <si>
    <t xml:space="preserve">         z vyúčtovania nedoplatkov nájomného za predchádzajúce obdobia.</t>
  </si>
  <si>
    <t xml:space="preserve">        V uvedenej položke je zahrnutá predpokladaná suma tvorby opravných položiek k rizikovým pohľadávkam za nájomníkov </t>
  </si>
  <si>
    <t xml:space="preserve">        V aktualizácii rozpočtu je navrhované navýšenie finančných prostriedkov o sumu 3 272 eur na základe uzatvorenej novej  poistnej </t>
  </si>
  <si>
    <t xml:space="preserve">        a zdravot. materiál,  spotreba PHM, odbor.literatúra) </t>
  </si>
  <si>
    <t xml:space="preserve">         Z dôvodu rekonštrukcie ubytovne Kollárova navrhujeme presun finančných prostriedkov vo výške 13 000 eur na ubytovňu </t>
  </si>
  <si>
    <t xml:space="preserve">         Coburgova 27  za účelom opravy a údržby týkajúcej sa výmeny okien, hygienických zariadení, podlahy, elektroinštalácie, </t>
  </si>
  <si>
    <t xml:space="preserve">          MsÚ Trnava, kde sa predpokladajú vyššie náklady, ako boli pôvodne rozpočtované.</t>
  </si>
  <si>
    <t xml:space="preserve">         zamestnancom správy SSS vo výške 7 114 eur a zamestnancom jedálne na Clementisovej vo výške 863 eur je navrhované   </t>
  </si>
  <si>
    <t xml:space="preserve">         O čiastku 1 260 eur je navrhované navýšenie v uvedenej položke na základe porovnania tvorby rezervy na dovolenku       </t>
  </si>
  <si>
    <t xml:space="preserve">         s predchádzajúcim  obdobím. Vyššia tvorba rezerv na dovolenku v roku 2012 má následne vplyv aj na vyššie čerpanie </t>
  </si>
  <si>
    <r>
      <t xml:space="preserve">        </t>
    </r>
    <r>
      <rPr>
        <sz val="10"/>
        <rFont val="Arial Narrow"/>
        <family val="2"/>
      </rPr>
      <t>Úprava výšky dane z príjmu  je na základe predpokladaného dosiahnutia kladného základu dane  za rok   2012.</t>
    </r>
  </si>
  <si>
    <t>Bežný transfer  na Opatr. službu od zriaďov.</t>
  </si>
  <si>
    <t>boli pôvodne rozpočtované.</t>
  </si>
  <si>
    <t>spotreba energií a na ostatné finančné náklady, kde sa predpokladajú vyššie náklady, ako</t>
  </si>
  <si>
    <t>Príspevok z Ekofondu neinv.fond  SPP</t>
  </si>
  <si>
    <t>Príspevok z Ekofondu neinv.fond SPP</t>
  </si>
  <si>
    <t xml:space="preserve">ceste, ktoré je plánované v položke opravy a udržiavanie. </t>
  </si>
  <si>
    <t xml:space="preserve">SSS bol schválený finančný príspevok z Ekofondu, ( neinvestičný fond SPP), na inštaláciu plynového tepelného čerpadla  </t>
  </si>
  <si>
    <t xml:space="preserve">         Ostatné úpravy v aktualizácii rozpočtu na jednotlivých prevádzkach sú na základe vykazovanej skutočnosti.</t>
  </si>
  <si>
    <t xml:space="preserve">        zmluvy platnej od  1.1.2012.</t>
  </si>
  <si>
    <t xml:space="preserve">      - vybudovanie podružného  merania elektr. energie</t>
  </si>
  <si>
    <t xml:space="preserve">        Časť finančných prostriedkov pôvodne plánovaných na ubytovňu Kollárova  vo výške 4 000 eur navrhujeme presunúť na </t>
  </si>
  <si>
    <t xml:space="preserve">          v aktualizácii rozpočtu  čerpanie finančných prostriedkov v uvedenej položke.          </t>
  </si>
  <si>
    <t xml:space="preserve">(prečistenie kanalizácie, revízie,DDD, zrážk. voda, </t>
  </si>
  <si>
    <t xml:space="preserve"> stočné)</t>
  </si>
  <si>
    <r>
      <t xml:space="preserve">● výmena  časti okien za plastové </t>
    </r>
    <r>
      <rPr>
        <i/>
        <sz val="10"/>
        <rFont val="Arial Narrow"/>
        <family val="2"/>
      </rPr>
      <t>(havarijný stav)</t>
    </r>
  </si>
  <si>
    <r>
      <t xml:space="preserve">       ● bežná oprava a údržba (</t>
    </r>
    <r>
      <rPr>
        <i/>
        <sz val="10"/>
        <rFont val="Arial Narrow"/>
        <family val="2"/>
      </rPr>
      <t>výťah.,tlak. nádob, ÚK)</t>
    </r>
  </si>
  <si>
    <r>
      <t xml:space="preserve">       ● bežná oprava a údržba (</t>
    </r>
    <r>
      <rPr>
        <i/>
        <sz val="10"/>
        <rFont val="Arial Narrow"/>
        <family val="2"/>
      </rPr>
      <t>výmena kuch. liniek, výťahy)</t>
    </r>
  </si>
  <si>
    <t xml:space="preserve"> Zariadenie opatrovateľskej služby Coburgova 24</t>
  </si>
  <si>
    <t xml:space="preserve"> Nocľaháreň Coburgova 26 </t>
  </si>
  <si>
    <t xml:space="preserve"> Zariadenie opatrovateľskej služby Hospodárska62</t>
  </si>
  <si>
    <t>Celková výška poskytnutého transferu - Cintorín Kamenná cesta</t>
  </si>
  <si>
    <t>z toho : bežný transfer</t>
  </si>
  <si>
    <t>Použitie poskytnutého transferu</t>
  </si>
  <si>
    <t>Zostatok poskytnutého transferu k 30.6.2012</t>
  </si>
  <si>
    <t xml:space="preserve">Celková výška poskytnutého transferu </t>
  </si>
  <si>
    <t xml:space="preserve">z toho : bežný transfer na prevádzky </t>
  </si>
  <si>
    <t xml:space="preserve">Celková výška poskytnutého transferu - Opatrovateľská služba </t>
  </si>
  <si>
    <t xml:space="preserve">Celková výška poskytnutého transferu - Materská škola Spartakovská </t>
  </si>
  <si>
    <t>Použitie príspevku  zo štátneho rozpočtu (MPSVaR SR)</t>
  </si>
  <si>
    <t xml:space="preserve">Celková výška poskytnutého príspevku  - ZOS Hospodárska </t>
  </si>
  <si>
    <t xml:space="preserve">z toho : bežné výdavky </t>
  </si>
  <si>
    <t>Zostatok poskytnutého príspevku  k 30.6.2012</t>
  </si>
  <si>
    <t xml:space="preserve">Celková výška poskytnutého príspevku  - ZOS Coburgova 24 </t>
  </si>
  <si>
    <t xml:space="preserve">Celková výška poskytnutého príspevku  - nocľaháreň Coburgova 26 </t>
  </si>
  <si>
    <t xml:space="preserve">         Nakoľko je prioritou oprava zatekajúcich kopilitov a  strechy,  navrhujeme presun časti finančných prostriedkov vo výške 9 000 </t>
  </si>
  <si>
    <t>Spracované: 14.8.2012</t>
  </si>
  <si>
    <t>Vedúca ekon. oddelenia</t>
  </si>
  <si>
    <t xml:space="preserve">    vyčerpaných  178 486 eur.</t>
  </si>
  <si>
    <t xml:space="preserve">    z toho bolo vyčerpaných  na úhradu bežných výdavkov 63 120 eur.</t>
  </si>
  <si>
    <t>- spotr. materiálu</t>
  </si>
  <si>
    <t xml:space="preserve">    Na Starohájskej je 137 poskytovateľov lekárskej starostlivosti a ich výška úhrad za nájomné je   124 883  eur.  U ostatných </t>
  </si>
  <si>
    <t xml:space="preserve">v celkovej výške 19 200 eur. Z toho v roku 2012 bude poskytnutý príspevok vo výške 13 440 eur, čo predstavuje 70 % </t>
  </si>
  <si>
    <t xml:space="preserve">z celkovej čiastky. Finančný príspevok bude použitý pri odstraňovaní havarijného stavu kúrenia  v Dome smútku na Kamennej </t>
  </si>
  <si>
    <t xml:space="preserve">    za energie a služby je  1 179  eur. Výška úhrad za energie a služby u ostatných nájomcov je 19 172 eur.</t>
  </si>
  <si>
    <t xml:space="preserve">   Priestory zdravotného strediska sú prenajaté 20 nájomcom. Poskytovateľov lekárskej starostlivosti je 19 a ich výška úhrad </t>
  </si>
  <si>
    <t xml:space="preserve">    nájomcoch, ktorých je  29, výška  úhrad za nájomné je 16 217 eur.</t>
  </si>
  <si>
    <t xml:space="preserve">Použitie poskytnutého príspevku </t>
  </si>
  <si>
    <t>- zákonné soc.náklady</t>
  </si>
  <si>
    <t xml:space="preserve">V programe 9 - Školstvo a vzdelávací systém   nepožaduje SSS navýšenie bežného </t>
  </si>
  <si>
    <t xml:space="preserve">transferu. </t>
  </si>
  <si>
    <t>Keďže SSS hradí  časť nákladov na inštaláciu plynového tepelného čerpadla z Ekofondu, ktorých  financovanie v pôvodnom</t>
  </si>
  <si>
    <t xml:space="preserve">rozpočte bolo plánované z príspevku zriaďovateľa, navrhujeme získané finančné prostriedky pôvodne plánované na opravu  </t>
  </si>
  <si>
    <t>kúrenia vo výške 13 440  eur presunúť na výmenu plastových okien na Kamennej ceste, ktoré sú v havarijnom stave.</t>
  </si>
  <si>
    <t xml:space="preserve">  Z dôvodu vyúčtovania preplatkov za nájomné a služby za rok 2011 sú v aktualizácii rozpočtu  plánované nižšie tržby. Do </t>
  </si>
  <si>
    <t xml:space="preserve">   uvedeného  vyúčtovania boli zahrnuté aj dobropisy, týkajúce sa preplatkov zo zúčtovania ceny tepla nášho dodávateľa v rokoch </t>
  </si>
  <si>
    <t xml:space="preserve">   odvetví  z 23.júla 2008 č. 6/2008 v znení neskorších predpisov. </t>
  </si>
  <si>
    <t xml:space="preserve">   zmluvy.</t>
  </si>
  <si>
    <t xml:space="preserve">       eur navrhujeme presunúť z ubytovne Kollárova z položky ostatné služby, z  položky bežná oprava a údržba celkovo navrhujeme </t>
  </si>
  <si>
    <t xml:space="preserve">       Navýšenie finančných prostriedkov v položke bežná oprava a údržba  je navrhované z dôvodu odstránenia havarijnej situácie, </t>
  </si>
  <si>
    <t xml:space="preserve">       pri ktorej bola  značne poškodená fasáda átria a vstupný vchod k výťahu na Mozartovej. Uvedené prostriedky vo výške 4 000 </t>
  </si>
  <si>
    <t xml:space="preserve">         Časť finančných prostriedkov vo výške 1 000 eur navrhujeme presunúť na prevádzku zdravotného strediska na Mozartovej,</t>
  </si>
  <si>
    <t xml:space="preserve">  Nižšie tržby uvedenej položke  sú  aj z dôvodu uvoľňovania ubytovacích zariadení nájomníkmi, ktorí majú ukončené nájomné </t>
  </si>
  <si>
    <t xml:space="preserve">       presunúť 3 000 eur na odstránenie uvedenej havarijnej situácie. Z  toho z  prevádzky na Hodžovej 1 000 eur, z Vančurovej  </t>
  </si>
  <si>
    <r>
      <t xml:space="preserve">    Ubytovňa Coburgova 26,28 </t>
    </r>
    <r>
      <rPr>
        <i/>
        <sz val="10"/>
        <rFont val="Arial Narrow"/>
        <family val="2"/>
      </rPr>
      <t>(nocľaháreň)</t>
    </r>
  </si>
  <si>
    <t xml:space="preserve">    predpokladaných nákladov do konca roka.</t>
  </si>
  <si>
    <t xml:space="preserve">V programe 8 - Sociálna starostlivosť  výpadok v tržbách  predstavuje čiastku 142 252 eur. </t>
  </si>
  <si>
    <t xml:space="preserve">       V aktualizácii rozpočtu predpokladáme nižšie čerpanie  finančných prostriedkov na energie, hlavne  z dôvodu plánovanej </t>
  </si>
  <si>
    <t xml:space="preserve">        rekonštrukcie ubytovne na  Kollárovej, kde  dochádza k postupnému  uvoľňovaniu ubytovne nájomníkmi.</t>
  </si>
  <si>
    <t xml:space="preserve">          oprava a údržba.</t>
  </si>
  <si>
    <t xml:space="preserve">         kde je prioritou odstránenie havarijnej situácie na poškodenej fasáde átria a vstupného vchodu výťahu na položku bežná </t>
  </si>
  <si>
    <t xml:space="preserve">      Finančné prostriedky v čiastke  1 000 eur navrhujeme presunúť na prevádzku zdravotného strediska na Mozartovej,</t>
  </si>
  <si>
    <t>8.15. Tvorba ostatných  rezerv z prevádzkovej činnosti</t>
  </si>
  <si>
    <t xml:space="preserve">   2009, 2010 a  2011 na podklade skutočného odberu tepla v uvedených rokoch v súlade s Výnosom Úradu pre reguláciu sieťových </t>
  </si>
  <si>
    <t>V programe 8-Sociálna starostlivosť požaduje SSS navýšenie bežného transferu o 147 273 eur.</t>
  </si>
  <si>
    <t>(zariad. pre  ZOS, nocľah.)</t>
  </si>
  <si>
    <r>
      <t xml:space="preserve">Celkové navýšenie bežného transferu, ktoré SSS požaduje v aktualizácii rozpočtu je </t>
    </r>
    <r>
      <rPr>
        <b/>
        <sz val="10"/>
        <rFont val="Arial"/>
        <family val="2"/>
      </rPr>
      <t>148 803 eur.</t>
    </r>
  </si>
  <si>
    <t xml:space="preserve">        Uvedená suma bude závisieť od výsledkov verejného obstarávania na dodanie predmetného zariadenia.</t>
  </si>
  <si>
    <r>
      <t xml:space="preserve">   ● bežná oprava a údržba </t>
    </r>
    <r>
      <rPr>
        <i/>
        <sz val="10"/>
        <rFont val="Arial Narrow"/>
        <family val="2"/>
      </rPr>
      <t>(, výťahy, mal. a nat.práce,</t>
    </r>
  </si>
  <si>
    <r>
      <t xml:space="preserve">      </t>
    </r>
    <r>
      <rPr>
        <i/>
        <sz val="10"/>
        <rFont val="Arial Narrow"/>
        <family val="2"/>
      </rPr>
      <t xml:space="preserve">oprava fasády átria a vstupu k výťahu, iné) </t>
    </r>
  </si>
  <si>
    <r>
      <t xml:space="preserve">       ● bežná oprava a údržba </t>
    </r>
    <r>
      <rPr>
        <i/>
        <sz val="10"/>
        <rFont val="Arial Narrow"/>
        <family val="2"/>
      </rPr>
      <t>(výťahov, rozvodov, fasády)</t>
    </r>
  </si>
  <si>
    <t xml:space="preserve">       1 000 eur, z položky opravy kancelárskych strojov a počítačov na správe SSS  taktiež 1 000 eur.  </t>
  </si>
  <si>
    <t xml:space="preserve">          zdravotného strediska Mozartova, kde je prioritou odstránenie havarijnej situácie na poškodenej fasáde átria a vstupu k výťahu. </t>
  </si>
  <si>
    <t xml:space="preserve">         k výťahu. </t>
  </si>
  <si>
    <t xml:space="preserve">          vonkajších fasád polikliniky na Starohájskej medzi položkami.</t>
  </si>
  <si>
    <t xml:space="preserve">         Z dôvodu bezpečnosti osôb a ochrany majetku navrhujeme presun finančných prostriedkov na  odstránenie havarijného stavu </t>
  </si>
  <si>
    <t xml:space="preserve">         Časť finančných prostriedkov z opravy kancelárskych strojov a PC  vo výške 1 000 eur navrhujeme presunúť na prevádzku </t>
  </si>
  <si>
    <t xml:space="preserve">        215 200 eur z príspevku zriaďovateľa. </t>
  </si>
  <si>
    <t xml:space="preserve">      V uvedenej položke je navrhované  zakúpenie polohovateľných postelí, antidekubitných matracov, nočných stolíkov, </t>
  </si>
  <si>
    <t xml:space="preserve">       odpočinkových kresiel, skríň a iného materiálu pre zariadenia opatrovateľskej služby a nocľahárne v predpokladanej výške </t>
  </si>
  <si>
    <t xml:space="preserve">        (vodoinštalatérsky, elektro materiál, potraviny, kancel.</t>
  </si>
  <si>
    <t xml:space="preserve">       Ostatné úpravy v uvedenej položke, ktoré sa týkajú zníženia na niektorých prevádzkach sú na základe vykazovanej skutočnosti a</t>
  </si>
  <si>
    <t xml:space="preserve">         maliarskych prác a prípravy priestorov Komunitného centra pre  streetworkerov  v zmysle požiadavky sociálneho odboru</t>
  </si>
  <si>
    <t xml:space="preserve">        kde je prioritou odstránenie havarijnej situácie na poškodenej fasáde átria a vstupného vchodu k výťahu.</t>
  </si>
  <si>
    <t xml:space="preserve">        potreby, čistiace, hygienické a dezin. prostriedky, lieky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</si>
</sst>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_ ;\-#,##0\ "/>
    <numFmt numFmtId="173" formatCode="0_ ;\-0\ "/>
    <numFmt numFmtId="174" formatCode="0.0"/>
    <numFmt numFmtId="175" formatCode="[$-41B]d\.\ mmmm\ yyyy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  <numFmt numFmtId="179" formatCode="[$€-2]\ #\ ##,000_);[Red]\([$€-2]\ #\ ##,000\)"/>
    <numFmt numFmtId="180" formatCode="_-* #,##0\ _K_č_-;\-* #,##0\ _K_č_-;_-* &quot;-&quot;\ _K_č_-;_-@_-"/>
    <numFmt numFmtId="181" formatCode="#,##0.0"/>
    <numFmt numFmtId="182" formatCode="#,##0\ [$€-1];[Red]\-#,##0\ [$€-1]"/>
    <numFmt numFmtId="183" formatCode="#,##0.00\ [$€-1];[Red]\-#,##0.00\ [$€-1]"/>
    <numFmt numFmtId="184" formatCode="#,##0.00_ ;[Red]\-#,##0.00\ "/>
  </numFmts>
  <fonts count="90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i/>
      <sz val="14"/>
      <name val="Arial Narrow"/>
      <family val="2"/>
    </font>
    <font>
      <i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i/>
      <u val="single"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2"/>
      <name val="Arial"/>
      <family val="0"/>
    </font>
    <font>
      <b/>
      <i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 Narrow"/>
      <family val="2"/>
    </font>
    <font>
      <u val="single"/>
      <sz val="10"/>
      <name val="Arial Narrow"/>
      <family val="2"/>
    </font>
    <font>
      <b/>
      <sz val="14"/>
      <name val="Arial Narrow"/>
      <family val="2"/>
    </font>
    <font>
      <i/>
      <u val="single"/>
      <sz val="10"/>
      <name val="Arial Narrow"/>
      <family val="2"/>
    </font>
    <font>
      <b/>
      <u val="singleAccounting"/>
      <sz val="10"/>
      <name val="Arial Narrow"/>
      <family val="2"/>
    </font>
    <font>
      <b/>
      <i/>
      <u val="single"/>
      <sz val="10"/>
      <name val="Arial Narrow"/>
      <family val="2"/>
    </font>
    <font>
      <b/>
      <i/>
      <sz val="12"/>
      <name val="Arial"/>
      <family val="2"/>
    </font>
    <font>
      <sz val="14"/>
      <name val="Arial Narrow"/>
      <family val="2"/>
    </font>
    <font>
      <b/>
      <i/>
      <sz val="8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i/>
      <sz val="13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u val="single"/>
      <sz val="9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i/>
      <sz val="8"/>
      <name val="Arial"/>
      <family val="2"/>
    </font>
    <font>
      <i/>
      <sz val="9"/>
      <name val="Arial"/>
      <family val="2"/>
    </font>
    <font>
      <b/>
      <u val="single"/>
      <sz val="9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4" borderId="8" applyNumberFormat="0" applyAlignment="0" applyProtection="0"/>
    <xf numFmtId="0" fontId="82" fillId="25" borderId="8" applyNumberFormat="0" applyAlignment="0" applyProtection="0"/>
    <xf numFmtId="0" fontId="83" fillId="25" borderId="9" applyNumberFormat="0" applyAlignment="0" applyProtection="0"/>
    <xf numFmtId="0" fontId="84" fillId="0" borderId="0" applyNumberFormat="0" applyFill="0" applyBorder="0" applyAlignment="0" applyProtection="0"/>
    <xf numFmtId="0" fontId="85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8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169" fontId="2" fillId="0" borderId="0" xfId="0" applyNumberFormat="1" applyFont="1" applyAlignment="1">
      <alignment horizontal="right" vertical="justify" indent="1"/>
    </xf>
    <xf numFmtId="0" fontId="2" fillId="0" borderId="0" xfId="0" applyFont="1" applyAlignment="1">
      <alignment horizontal="right" vertical="justify" indent="1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173" fontId="2" fillId="0" borderId="0" xfId="0" applyNumberFormat="1" applyFont="1" applyAlignment="1">
      <alignment horizontal="right" vertical="justify" indent="1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13" fillId="0" borderId="14" xfId="0" applyFont="1" applyBorder="1" applyAlignment="1">
      <alignment/>
    </xf>
    <xf numFmtId="169" fontId="0" fillId="0" borderId="0" xfId="0" applyNumberFormat="1" applyAlignment="1">
      <alignment/>
    </xf>
    <xf numFmtId="0" fontId="9" fillId="33" borderId="0" xfId="0" applyFont="1" applyFill="1" applyAlignment="1">
      <alignment/>
    </xf>
    <xf numFmtId="169" fontId="4" fillId="33" borderId="0" xfId="0" applyNumberFormat="1" applyFont="1" applyFill="1" applyAlignment="1">
      <alignment horizontal="right" vertical="justify" indent="1"/>
    </xf>
    <xf numFmtId="0" fontId="12" fillId="0" borderId="11" xfId="0" applyFont="1" applyFill="1" applyBorder="1" applyAlignment="1">
      <alignment/>
    </xf>
    <xf numFmtId="0" fontId="17" fillId="0" borderId="0" xfId="0" applyFont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 vertical="distributed"/>
    </xf>
    <xf numFmtId="0" fontId="0" fillId="0" borderId="14" xfId="0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Alignment="1">
      <alignment/>
    </xf>
    <xf numFmtId="173" fontId="24" fillId="0" borderId="0" xfId="0" applyNumberFormat="1" applyFont="1" applyAlignment="1">
      <alignment horizontal="center" vertical="justify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33" borderId="11" xfId="0" applyFont="1" applyFill="1" applyBorder="1" applyAlignment="1">
      <alignment/>
    </xf>
    <xf numFmtId="0" fontId="24" fillId="0" borderId="0" xfId="0" applyFont="1" applyAlignment="1">
      <alignment/>
    </xf>
    <xf numFmtId="169" fontId="24" fillId="0" borderId="0" xfId="0" applyNumberFormat="1" applyFont="1" applyAlignment="1">
      <alignment horizontal="right" vertical="justify" indent="1"/>
    </xf>
    <xf numFmtId="173" fontId="24" fillId="0" borderId="0" xfId="0" applyNumberFormat="1" applyFont="1" applyAlignment="1">
      <alignment horizontal="right" vertical="center" indent="1"/>
    </xf>
    <xf numFmtId="0" fontId="11" fillId="0" borderId="0" xfId="0" applyFont="1" applyAlignment="1">
      <alignment/>
    </xf>
    <xf numFmtId="169" fontId="8" fillId="0" borderId="0" xfId="0" applyNumberFormat="1" applyFont="1" applyAlignment="1">
      <alignment horizontal="right" vertical="justify" indent="1"/>
    </xf>
    <xf numFmtId="0" fontId="2" fillId="0" borderId="0" xfId="0" applyFont="1" applyAlignment="1">
      <alignment horizontal="left" vertical="distributed"/>
    </xf>
    <xf numFmtId="0" fontId="8" fillId="0" borderId="0" xfId="0" applyFont="1" applyAlignment="1">
      <alignment vertical="distributed"/>
    </xf>
    <xf numFmtId="172" fontId="2" fillId="0" borderId="0" xfId="0" applyNumberFormat="1" applyFont="1" applyAlignment="1">
      <alignment horizontal="right" vertical="justify" indent="1"/>
    </xf>
    <xf numFmtId="172" fontId="8" fillId="0" borderId="0" xfId="0" applyNumberFormat="1" applyFont="1" applyAlignment="1">
      <alignment horizontal="right" vertical="justify" indent="1"/>
    </xf>
    <xf numFmtId="0" fontId="6" fillId="0" borderId="0" xfId="0" applyFont="1" applyAlignment="1">
      <alignment vertical="center"/>
    </xf>
    <xf numFmtId="172" fontId="25" fillId="0" borderId="0" xfId="0" applyNumberFormat="1" applyFont="1" applyAlignment="1">
      <alignment horizontal="right" vertical="justify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distributed"/>
    </xf>
    <xf numFmtId="0" fontId="26" fillId="0" borderId="0" xfId="0" applyFont="1" applyAlignment="1">
      <alignment/>
    </xf>
    <xf numFmtId="0" fontId="8" fillId="0" borderId="15" xfId="0" applyFont="1" applyBorder="1" applyAlignment="1">
      <alignment vertical="justify"/>
    </xf>
    <xf numFmtId="169" fontId="8" fillId="0" borderId="16" xfId="0" applyNumberFormat="1" applyFont="1" applyBorder="1" applyAlignment="1">
      <alignment vertical="justify"/>
    </xf>
    <xf numFmtId="0" fontId="10" fillId="0" borderId="0" xfId="0" applyFont="1" applyAlignment="1">
      <alignment horizontal="left" vertical="distributed" wrapText="1"/>
    </xf>
    <xf numFmtId="0" fontId="2" fillId="0" borderId="0" xfId="0" applyFont="1" applyAlignment="1">
      <alignment horizontal="left" vertical="distributed" wrapText="1" indent="1"/>
    </xf>
    <xf numFmtId="0" fontId="8" fillId="0" borderId="15" xfId="0" applyFont="1" applyBorder="1" applyAlignment="1">
      <alignment horizontal="left" vertical="distributed"/>
    </xf>
    <xf numFmtId="172" fontId="8" fillId="0" borderId="16" xfId="0" applyNumberFormat="1" applyFont="1" applyBorder="1" applyAlignment="1">
      <alignment horizontal="right" vertical="justify" indent="1"/>
    </xf>
    <xf numFmtId="0" fontId="2" fillId="0" borderId="0" xfId="0" applyFont="1" applyAlignment="1">
      <alignment horizontal="left" vertical="distributed" indent="1"/>
    </xf>
    <xf numFmtId="169" fontId="8" fillId="0" borderId="16" xfId="0" applyNumberFormat="1" applyFont="1" applyBorder="1" applyAlignment="1">
      <alignment horizontal="right" vertical="justify" indent="1"/>
    </xf>
    <xf numFmtId="0" fontId="27" fillId="0" borderId="0" xfId="0" applyFont="1" applyAlignment="1">
      <alignment horizontal="left" vertical="distributed" indent="1"/>
    </xf>
    <xf numFmtId="169" fontId="28" fillId="0" borderId="0" xfId="0" applyNumberFormat="1" applyFont="1" applyAlignment="1">
      <alignment horizontal="right" vertical="justify" indent="1"/>
    </xf>
    <xf numFmtId="0" fontId="25" fillId="0" borderId="0" xfId="0" applyFont="1" applyAlignment="1">
      <alignment horizontal="left" vertical="distributed" wrapText="1" indent="1"/>
    </xf>
    <xf numFmtId="0" fontId="27" fillId="0" borderId="0" xfId="0" applyFont="1" applyAlignment="1">
      <alignment horizontal="left" vertical="distributed" wrapText="1" indent="1"/>
    </xf>
    <xf numFmtId="0" fontId="8" fillId="0" borderId="15" xfId="0" applyFont="1" applyBorder="1" applyAlignment="1">
      <alignment vertical="distributed"/>
    </xf>
    <xf numFmtId="0" fontId="8" fillId="0" borderId="0" xfId="0" applyFont="1" applyBorder="1" applyAlignment="1">
      <alignment vertical="distributed"/>
    </xf>
    <xf numFmtId="169" fontId="8" fillId="0" borderId="0" xfId="0" applyNumberFormat="1" applyFont="1" applyBorder="1" applyAlignment="1">
      <alignment horizontal="right" vertical="justify" indent="1"/>
    </xf>
    <xf numFmtId="0" fontId="10" fillId="0" borderId="0" xfId="0" applyFont="1" applyAlignment="1">
      <alignment horizontal="left" vertical="distributed" indent="1"/>
    </xf>
    <xf numFmtId="0" fontId="2" fillId="0" borderId="0" xfId="0" applyFont="1" applyAlignment="1">
      <alignment horizontal="left" vertical="distributed" wrapText="1" indent="2"/>
    </xf>
    <xf numFmtId="0" fontId="10" fillId="0" borderId="0" xfId="0" applyFont="1" applyAlignment="1">
      <alignment horizontal="left" vertical="distributed" wrapText="1" indent="1"/>
    </xf>
    <xf numFmtId="0" fontId="29" fillId="0" borderId="0" xfId="0" applyFont="1" applyAlignment="1">
      <alignment/>
    </xf>
    <xf numFmtId="169" fontId="6" fillId="0" borderId="0" xfId="0" applyNumberFormat="1" applyFont="1" applyAlignment="1">
      <alignment horizontal="right" vertical="justify" indent="1"/>
    </xf>
    <xf numFmtId="0" fontId="10" fillId="0" borderId="0" xfId="0" applyFont="1" applyAlignment="1">
      <alignment horizontal="left" vertical="distributed" wrapText="1" indent="2"/>
    </xf>
    <xf numFmtId="49" fontId="8" fillId="0" borderId="0" xfId="0" applyNumberFormat="1" applyFont="1" applyAlignment="1">
      <alignment horizontal="left" vertical="justify"/>
    </xf>
    <xf numFmtId="49" fontId="2" fillId="0" borderId="0" xfId="0" applyNumberFormat="1" applyFont="1" applyAlignment="1">
      <alignment horizontal="left" vertical="distributed" indent="1"/>
    </xf>
    <xf numFmtId="49" fontId="2" fillId="0" borderId="0" xfId="0" applyNumberFormat="1" applyFont="1" applyAlignment="1">
      <alignment horizontal="right" vertical="justify" indent="1"/>
    </xf>
    <xf numFmtId="0" fontId="12" fillId="0" borderId="17" xfId="0" applyFont="1" applyBorder="1" applyAlignment="1">
      <alignment horizontal="left"/>
    </xf>
    <xf numFmtId="173" fontId="12" fillId="0" borderId="0" xfId="0" applyNumberFormat="1" applyFont="1" applyFill="1" applyBorder="1" applyAlignment="1">
      <alignment horizontal="right" indent="2"/>
    </xf>
    <xf numFmtId="169" fontId="12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vertical="distributed"/>
    </xf>
    <xf numFmtId="49" fontId="0" fillId="0" borderId="18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8" fillId="0" borderId="15" xfId="0" applyFont="1" applyBorder="1" applyAlignment="1">
      <alignment vertical="distributed" wrapText="1"/>
    </xf>
    <xf numFmtId="0" fontId="7" fillId="0" borderId="0" xfId="0" applyFont="1" applyFill="1" applyBorder="1" applyAlignment="1">
      <alignment vertical="distributed"/>
    </xf>
    <xf numFmtId="0" fontId="30" fillId="0" borderId="0" xfId="0" applyFont="1" applyBorder="1" applyAlignment="1">
      <alignment horizontal="left"/>
    </xf>
    <xf numFmtId="169" fontId="31" fillId="0" borderId="0" xfId="0" applyNumberFormat="1" applyFont="1" applyAlignment="1">
      <alignment horizontal="right" vertical="justify" indent="1"/>
    </xf>
    <xf numFmtId="3" fontId="22" fillId="0" borderId="11" xfId="0" applyNumberFormat="1" applyFont="1" applyFill="1" applyBorder="1" applyAlignment="1">
      <alignment/>
    </xf>
    <xf numFmtId="3" fontId="22" fillId="33" borderId="19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30" fillId="0" borderId="0" xfId="0" applyFont="1" applyFill="1" applyBorder="1" applyAlignment="1">
      <alignment horizontal="left"/>
    </xf>
    <xf numFmtId="0" fontId="30" fillId="33" borderId="0" xfId="0" applyFont="1" applyFill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3" fillId="0" borderId="17" xfId="0" applyFont="1" applyBorder="1" applyAlignment="1">
      <alignment/>
    </xf>
    <xf numFmtId="0" fontId="33" fillId="0" borderId="0" xfId="0" applyFont="1" applyAlignment="1">
      <alignment/>
    </xf>
    <xf numFmtId="0" fontId="33" fillId="0" borderId="18" xfId="0" applyFont="1" applyBorder="1" applyAlignment="1">
      <alignment/>
    </xf>
    <xf numFmtId="0" fontId="34" fillId="0" borderId="20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3" fillId="0" borderId="12" xfId="0" applyFont="1" applyBorder="1" applyAlignment="1">
      <alignment/>
    </xf>
    <xf numFmtId="0" fontId="34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5" fillId="0" borderId="21" xfId="0" applyFont="1" applyBorder="1" applyAlignment="1">
      <alignment/>
    </xf>
    <xf numFmtId="0" fontId="35" fillId="0" borderId="21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4" fillId="33" borderId="12" xfId="0" applyFont="1" applyFill="1" applyBorder="1" applyAlignment="1">
      <alignment/>
    </xf>
    <xf numFmtId="169" fontId="34" fillId="33" borderId="12" xfId="0" applyNumberFormat="1" applyFont="1" applyFill="1" applyBorder="1" applyAlignment="1">
      <alignment/>
    </xf>
    <xf numFmtId="169" fontId="34" fillId="33" borderId="22" xfId="0" applyNumberFormat="1" applyFont="1" applyFill="1" applyBorder="1" applyAlignment="1">
      <alignment/>
    </xf>
    <xf numFmtId="169" fontId="34" fillId="33" borderId="21" xfId="0" applyNumberFormat="1" applyFont="1" applyFill="1" applyBorder="1" applyAlignment="1">
      <alignment/>
    </xf>
    <xf numFmtId="169" fontId="34" fillId="33" borderId="23" xfId="0" applyNumberFormat="1" applyFont="1" applyFill="1" applyBorder="1" applyAlignment="1">
      <alignment/>
    </xf>
    <xf numFmtId="0" fontId="33" fillId="0" borderId="10" xfId="0" applyFont="1" applyBorder="1" applyAlignment="1">
      <alignment/>
    </xf>
    <xf numFmtId="169" fontId="33" fillId="0" borderId="24" xfId="0" applyNumberFormat="1" applyFont="1" applyBorder="1" applyAlignment="1">
      <alignment/>
    </xf>
    <xf numFmtId="169" fontId="33" fillId="0" borderId="25" xfId="0" applyNumberFormat="1" applyFont="1" applyBorder="1" applyAlignment="1">
      <alignment/>
    </xf>
    <xf numFmtId="169" fontId="33" fillId="0" borderId="26" xfId="0" applyNumberFormat="1" applyFont="1" applyBorder="1" applyAlignment="1">
      <alignment/>
    </xf>
    <xf numFmtId="169" fontId="33" fillId="0" borderId="24" xfId="0" applyNumberFormat="1" applyFont="1" applyFill="1" applyBorder="1" applyAlignment="1">
      <alignment/>
    </xf>
    <xf numFmtId="169" fontId="33" fillId="33" borderId="24" xfId="0" applyNumberFormat="1" applyFont="1" applyFill="1" applyBorder="1" applyAlignment="1">
      <alignment/>
    </xf>
    <xf numFmtId="169" fontId="33" fillId="33" borderId="25" xfId="0" applyNumberFormat="1" applyFont="1" applyFill="1" applyBorder="1" applyAlignment="1">
      <alignment/>
    </xf>
    <xf numFmtId="169" fontId="33" fillId="33" borderId="26" xfId="0" applyNumberFormat="1" applyFont="1" applyFill="1" applyBorder="1" applyAlignment="1">
      <alignment/>
    </xf>
    <xf numFmtId="169" fontId="33" fillId="0" borderId="27" xfId="0" applyNumberFormat="1" applyFont="1" applyBorder="1" applyAlignment="1">
      <alignment/>
    </xf>
    <xf numFmtId="169" fontId="35" fillId="33" borderId="24" xfId="0" applyNumberFormat="1" applyFont="1" applyFill="1" applyBorder="1" applyAlignment="1">
      <alignment/>
    </xf>
    <xf numFmtId="169" fontId="35" fillId="33" borderId="26" xfId="0" applyNumberFormat="1" applyFont="1" applyFill="1" applyBorder="1" applyAlignment="1">
      <alignment/>
    </xf>
    <xf numFmtId="169" fontId="33" fillId="0" borderId="28" xfId="0" applyNumberFormat="1" applyFont="1" applyBorder="1" applyAlignment="1">
      <alignment/>
    </xf>
    <xf numFmtId="169" fontId="33" fillId="0" borderId="29" xfId="0" applyNumberFormat="1" applyFont="1" applyBorder="1" applyAlignment="1">
      <alignment/>
    </xf>
    <xf numFmtId="0" fontId="35" fillId="33" borderId="11" xfId="0" applyFont="1" applyFill="1" applyBorder="1" applyAlignment="1">
      <alignment/>
    </xf>
    <xf numFmtId="169" fontId="35" fillId="33" borderId="30" xfId="0" applyNumberFormat="1" applyFont="1" applyFill="1" applyBorder="1" applyAlignment="1">
      <alignment horizontal="centerContinuous"/>
    </xf>
    <xf numFmtId="169" fontId="35" fillId="33" borderId="31" xfId="0" applyNumberFormat="1" applyFont="1" applyFill="1" applyBorder="1" applyAlignment="1">
      <alignment horizontal="centerContinuous"/>
    </xf>
    <xf numFmtId="169" fontId="33" fillId="0" borderId="32" xfId="0" applyNumberFormat="1" applyFont="1" applyBorder="1" applyAlignment="1">
      <alignment/>
    </xf>
    <xf numFmtId="169" fontId="33" fillId="0" borderId="20" xfId="0" applyNumberFormat="1" applyFont="1" applyBorder="1" applyAlignment="1">
      <alignment/>
    </xf>
    <xf numFmtId="169" fontId="33" fillId="0" borderId="33" xfId="0" applyNumberFormat="1" applyFont="1" applyBorder="1" applyAlignment="1">
      <alignment/>
    </xf>
    <xf numFmtId="169" fontId="35" fillId="0" borderId="30" xfId="0" applyNumberFormat="1" applyFont="1" applyBorder="1" applyAlignment="1">
      <alignment/>
    </xf>
    <xf numFmtId="169" fontId="35" fillId="0" borderId="31" xfId="0" applyNumberFormat="1" applyFont="1" applyBorder="1" applyAlignment="1">
      <alignment/>
    </xf>
    <xf numFmtId="180" fontId="35" fillId="0" borderId="34" xfId="0" applyNumberFormat="1" applyFont="1" applyBorder="1" applyAlignment="1">
      <alignment horizontal="right"/>
    </xf>
    <xf numFmtId="180" fontId="35" fillId="0" borderId="35" xfId="0" applyNumberFormat="1" applyFont="1" applyBorder="1" applyAlignment="1">
      <alignment horizontal="right"/>
    </xf>
    <xf numFmtId="169" fontId="33" fillId="34" borderId="30" xfId="0" applyNumberFormat="1" applyFont="1" applyFill="1" applyBorder="1" applyAlignment="1">
      <alignment/>
    </xf>
    <xf numFmtId="169" fontId="33" fillId="34" borderId="36" xfId="0" applyNumberFormat="1" applyFont="1" applyFill="1" applyBorder="1" applyAlignment="1">
      <alignment/>
    </xf>
    <xf numFmtId="169" fontId="33" fillId="34" borderId="31" xfId="0" applyNumberFormat="1" applyFont="1" applyFill="1" applyBorder="1" applyAlignment="1">
      <alignment/>
    </xf>
    <xf numFmtId="169" fontId="35" fillId="33" borderId="37" xfId="0" applyNumberFormat="1" applyFont="1" applyFill="1" applyBorder="1" applyAlignment="1">
      <alignment/>
    </xf>
    <xf numFmtId="169" fontId="35" fillId="33" borderId="38" xfId="0" applyNumberFormat="1" applyFont="1" applyFill="1" applyBorder="1" applyAlignment="1">
      <alignment/>
    </xf>
    <xf numFmtId="169" fontId="35" fillId="33" borderId="39" xfId="0" applyNumberFormat="1" applyFont="1" applyFill="1" applyBorder="1" applyAlignment="1">
      <alignment/>
    </xf>
    <xf numFmtId="0" fontId="20" fillId="0" borderId="0" xfId="0" applyFont="1" applyBorder="1" applyAlignment="1">
      <alignment horizontal="center"/>
    </xf>
    <xf numFmtId="172" fontId="2" fillId="0" borderId="0" xfId="0" applyNumberFormat="1" applyFont="1" applyAlignment="1">
      <alignment horizontal="right" vertical="justify"/>
    </xf>
    <xf numFmtId="169" fontId="2" fillId="0" borderId="0" xfId="0" applyNumberFormat="1" applyFont="1" applyAlignment="1">
      <alignment horizontal="right" vertical="justify"/>
    </xf>
    <xf numFmtId="169" fontId="33" fillId="0" borderId="24" xfId="0" applyNumberFormat="1" applyFont="1" applyFill="1" applyBorder="1" applyAlignment="1">
      <alignment/>
    </xf>
    <xf numFmtId="1" fontId="0" fillId="0" borderId="0" xfId="0" applyNumberFormat="1" applyAlignment="1">
      <alignment horizontal="left" indent="2"/>
    </xf>
    <xf numFmtId="0" fontId="0" fillId="0" borderId="0" xfId="0" applyAlignment="1">
      <alignment horizontal="justify"/>
    </xf>
    <xf numFmtId="0" fontId="0" fillId="0" borderId="0" xfId="0" applyAlignment="1">
      <alignment horizontal="right" indent="2"/>
    </xf>
    <xf numFmtId="0" fontId="0" fillId="0" borderId="0" xfId="0" applyAlignment="1">
      <alignment horizontal="left" indent="1"/>
    </xf>
    <xf numFmtId="0" fontId="33" fillId="0" borderId="13" xfId="0" applyFont="1" applyBorder="1" applyAlignment="1">
      <alignment/>
    </xf>
    <xf numFmtId="0" fontId="34" fillId="33" borderId="10" xfId="0" applyFont="1" applyFill="1" applyBorder="1" applyAlignment="1">
      <alignment/>
    </xf>
    <xf numFmtId="0" fontId="33" fillId="34" borderId="11" xfId="0" applyFont="1" applyFill="1" applyBorder="1" applyAlignment="1">
      <alignment/>
    </xf>
    <xf numFmtId="0" fontId="34" fillId="33" borderId="40" xfId="0" applyFont="1" applyFill="1" applyBorder="1" applyAlignment="1">
      <alignment/>
    </xf>
    <xf numFmtId="0" fontId="32" fillId="33" borderId="41" xfId="0" applyFont="1" applyFill="1" applyBorder="1" applyAlignment="1">
      <alignment/>
    </xf>
    <xf numFmtId="0" fontId="32" fillId="33" borderId="42" xfId="0" applyFont="1" applyFill="1" applyBorder="1" applyAlignment="1">
      <alignment/>
    </xf>
    <xf numFmtId="0" fontId="33" fillId="0" borderId="14" xfId="0" applyFont="1" applyBorder="1" applyAlignment="1">
      <alignment/>
    </xf>
    <xf numFmtId="180" fontId="35" fillId="33" borderId="11" xfId="0" applyNumberFormat="1" applyFont="1" applyFill="1" applyBorder="1" applyAlignment="1">
      <alignment horizontal="right"/>
    </xf>
    <xf numFmtId="180" fontId="35" fillId="33" borderId="40" xfId="0" applyNumberFormat="1" applyFont="1" applyFill="1" applyBorder="1" applyAlignment="1">
      <alignment horizontal="right"/>
    </xf>
    <xf numFmtId="49" fontId="33" fillId="33" borderId="10" xfId="0" applyNumberFormat="1" applyFont="1" applyFill="1" applyBorder="1" applyAlignment="1">
      <alignment horizontal="left" indent="4"/>
    </xf>
    <xf numFmtId="49" fontId="33" fillId="33" borderId="13" xfId="0" applyNumberFormat="1" applyFont="1" applyFill="1" applyBorder="1" applyAlignment="1">
      <alignment horizontal="left" indent="4"/>
    </xf>
    <xf numFmtId="0" fontId="34" fillId="0" borderId="42" xfId="0" applyFont="1" applyFill="1" applyBorder="1" applyAlignment="1">
      <alignment horizontal="center"/>
    </xf>
    <xf numFmtId="1" fontId="34" fillId="0" borderId="33" xfId="0" applyNumberFormat="1" applyFont="1" applyFill="1" applyBorder="1" applyAlignment="1">
      <alignment horizontal="center"/>
    </xf>
    <xf numFmtId="1" fontId="34" fillId="0" borderId="19" xfId="0" applyNumberFormat="1" applyFont="1" applyFill="1" applyBorder="1" applyAlignment="1">
      <alignment horizontal="center"/>
    </xf>
    <xf numFmtId="49" fontId="35" fillId="33" borderId="13" xfId="0" applyNumberFormat="1" applyFont="1" applyFill="1" applyBorder="1" applyAlignment="1">
      <alignment horizontal="left" indent="4"/>
    </xf>
    <xf numFmtId="180" fontId="35" fillId="33" borderId="10" xfId="0" applyNumberFormat="1" applyFont="1" applyFill="1" applyBorder="1" applyAlignment="1">
      <alignment horizontal="right"/>
    </xf>
    <xf numFmtId="180" fontId="35" fillId="33" borderId="18" xfId="0" applyNumberFormat="1" applyFont="1" applyFill="1" applyBorder="1" applyAlignment="1">
      <alignment horizontal="right"/>
    </xf>
    <xf numFmtId="169" fontId="35" fillId="33" borderId="10" xfId="0" applyNumberFormat="1" applyFont="1" applyFill="1" applyBorder="1" applyAlignment="1">
      <alignment/>
    </xf>
    <xf numFmtId="49" fontId="35" fillId="33" borderId="18" xfId="0" applyNumberFormat="1" applyFont="1" applyFill="1" applyBorder="1" applyAlignment="1">
      <alignment horizontal="left" indent="4"/>
    </xf>
    <xf numFmtId="180" fontId="35" fillId="33" borderId="17" xfId="0" applyNumberFormat="1" applyFont="1" applyFill="1" applyBorder="1" applyAlignment="1">
      <alignment horizontal="right"/>
    </xf>
    <xf numFmtId="169" fontId="35" fillId="33" borderId="13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12" fillId="35" borderId="11" xfId="0" applyFont="1" applyFill="1" applyBorder="1" applyAlignment="1">
      <alignment/>
    </xf>
    <xf numFmtId="0" fontId="36" fillId="33" borderId="0" xfId="0" applyFont="1" applyFill="1" applyAlignment="1">
      <alignment/>
    </xf>
    <xf numFmtId="0" fontId="2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72" fontId="4" fillId="36" borderId="0" xfId="0" applyNumberFormat="1" applyFont="1" applyFill="1" applyBorder="1" applyAlignment="1">
      <alignment horizontal="right" vertical="justify" indent="1"/>
    </xf>
    <xf numFmtId="0" fontId="4" fillId="0" borderId="0" xfId="0" applyFont="1" applyFill="1" applyBorder="1" applyAlignment="1">
      <alignment vertical="distributed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2" fontId="4" fillId="33" borderId="0" xfId="0" applyNumberFormat="1" applyFont="1" applyFill="1" applyAlignment="1">
      <alignment vertical="justify"/>
    </xf>
    <xf numFmtId="3" fontId="8" fillId="0" borderId="16" xfId="0" applyNumberFormat="1" applyFont="1" applyBorder="1" applyAlignment="1">
      <alignment horizontal="right" vertical="justify" indent="1"/>
    </xf>
    <xf numFmtId="0" fontId="9" fillId="36" borderId="0" xfId="0" applyFont="1" applyFill="1" applyAlignment="1">
      <alignment/>
    </xf>
    <xf numFmtId="0" fontId="9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horizontal="right" vertical="justify" indent="1"/>
    </xf>
    <xf numFmtId="169" fontId="0" fillId="0" borderId="43" xfId="0" applyNumberFormat="1" applyFont="1" applyBorder="1" applyAlignment="1">
      <alignment/>
    </xf>
    <xf numFmtId="169" fontId="0" fillId="0" borderId="44" xfId="0" applyNumberFormat="1" applyFont="1" applyBorder="1" applyAlignment="1">
      <alignment/>
    </xf>
    <xf numFmtId="169" fontId="0" fillId="0" borderId="43" xfId="0" applyNumberFormat="1" applyFont="1" applyBorder="1" applyAlignment="1">
      <alignment/>
    </xf>
    <xf numFmtId="169" fontId="13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169" fontId="0" fillId="0" borderId="47" xfId="0" applyNumberFormat="1" applyFont="1" applyBorder="1" applyAlignment="1">
      <alignment/>
    </xf>
    <xf numFmtId="169" fontId="0" fillId="0" borderId="48" xfId="0" applyNumberFormat="1" applyFont="1" applyBorder="1" applyAlignment="1">
      <alignment/>
    </xf>
    <xf numFmtId="172" fontId="12" fillId="0" borderId="48" xfId="0" applyNumberFormat="1" applyFont="1" applyFill="1" applyBorder="1" applyAlignment="1">
      <alignment horizontal="right" indent="2"/>
    </xf>
    <xf numFmtId="3" fontId="12" fillId="33" borderId="49" xfId="0" applyNumberFormat="1" applyFont="1" applyFill="1" applyBorder="1" applyAlignment="1">
      <alignment horizontal="right" indent="2"/>
    </xf>
    <xf numFmtId="172" fontId="12" fillId="33" borderId="49" xfId="0" applyNumberFormat="1" applyFont="1" applyFill="1" applyBorder="1" applyAlignment="1">
      <alignment horizontal="right" indent="2"/>
    </xf>
    <xf numFmtId="3" fontId="12" fillId="0" borderId="0" xfId="0" applyNumberFormat="1" applyFont="1" applyFill="1" applyBorder="1" applyAlignment="1">
      <alignment horizontal="right" indent="2"/>
    </xf>
    <xf numFmtId="0" fontId="34" fillId="33" borderId="12" xfId="0" applyFont="1" applyFill="1" applyBorder="1" applyAlignment="1">
      <alignment horizontal="center"/>
    </xf>
    <xf numFmtId="169" fontId="33" fillId="0" borderId="28" xfId="0" applyNumberFormat="1" applyFont="1" applyBorder="1" applyAlignment="1">
      <alignment horizontal="left"/>
    </xf>
    <xf numFmtId="0" fontId="33" fillId="0" borderId="18" xfId="0" applyFont="1" applyBorder="1" applyAlignment="1">
      <alignment/>
    </xf>
    <xf numFmtId="169" fontId="33" fillId="34" borderId="22" xfId="0" applyNumberFormat="1" applyFont="1" applyFill="1" applyBorder="1" applyAlignment="1">
      <alignment/>
    </xf>
    <xf numFmtId="169" fontId="33" fillId="34" borderId="21" xfId="0" applyNumberFormat="1" applyFont="1" applyFill="1" applyBorder="1" applyAlignment="1">
      <alignment/>
    </xf>
    <xf numFmtId="169" fontId="33" fillId="34" borderId="19" xfId="0" applyNumberFormat="1" applyFont="1" applyFill="1" applyBorder="1" applyAlignment="1">
      <alignment/>
    </xf>
    <xf numFmtId="173" fontId="24" fillId="0" borderId="0" xfId="0" applyNumberFormat="1" applyFont="1" applyAlignment="1">
      <alignment horizontal="right" vertical="justify" indent="5"/>
    </xf>
    <xf numFmtId="172" fontId="8" fillId="0" borderId="0" xfId="0" applyNumberFormat="1" applyFont="1" applyBorder="1" applyAlignment="1">
      <alignment horizontal="right" vertical="justify" indent="1"/>
    </xf>
    <xf numFmtId="0" fontId="37" fillId="0" borderId="0" xfId="0" applyFont="1" applyFill="1" applyBorder="1" applyAlignment="1">
      <alignment vertical="distributed"/>
    </xf>
    <xf numFmtId="3" fontId="37" fillId="0" borderId="0" xfId="0" applyNumberFormat="1" applyFont="1" applyFill="1" applyBorder="1" applyAlignment="1">
      <alignment horizontal="right" vertical="distributed"/>
    </xf>
    <xf numFmtId="0" fontId="4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/>
    </xf>
    <xf numFmtId="3" fontId="21" fillId="0" borderId="10" xfId="0" applyNumberFormat="1" applyFont="1" applyFill="1" applyBorder="1" applyAlignment="1">
      <alignment/>
    </xf>
    <xf numFmtId="3" fontId="21" fillId="0" borderId="13" xfId="0" applyNumberFormat="1" applyFont="1" applyFill="1" applyBorder="1" applyAlignment="1">
      <alignment/>
    </xf>
    <xf numFmtId="0" fontId="2" fillId="0" borderId="0" xfId="0" applyFont="1" applyAlignment="1">
      <alignment horizontal="center" vertical="distributed"/>
    </xf>
    <xf numFmtId="169" fontId="12" fillId="35" borderId="50" xfId="0" applyNumberFormat="1" applyFont="1" applyFill="1" applyBorder="1" applyAlignment="1">
      <alignment/>
    </xf>
    <xf numFmtId="169" fontId="12" fillId="35" borderId="11" xfId="0" applyNumberFormat="1" applyFont="1" applyFill="1" applyBorder="1" applyAlignment="1">
      <alignment/>
    </xf>
    <xf numFmtId="169" fontId="0" fillId="0" borderId="13" xfId="0" applyNumberFormat="1" applyFont="1" applyBorder="1" applyAlignment="1">
      <alignment/>
    </xf>
    <xf numFmtId="0" fontId="13" fillId="0" borderId="11" xfId="0" applyFont="1" applyBorder="1" applyAlignment="1">
      <alignment/>
    </xf>
    <xf numFmtId="169" fontId="13" fillId="0" borderId="50" xfId="0" applyNumberFormat="1" applyFont="1" applyBorder="1" applyAlignment="1">
      <alignment/>
    </xf>
    <xf numFmtId="169" fontId="13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169" fontId="12" fillId="0" borderId="49" xfId="0" applyNumberFormat="1" applyFont="1" applyBorder="1" applyAlignment="1">
      <alignment/>
    </xf>
    <xf numFmtId="169" fontId="12" fillId="0" borderId="50" xfId="0" applyNumberFormat="1" applyFont="1" applyBorder="1" applyAlignment="1">
      <alignment/>
    </xf>
    <xf numFmtId="169" fontId="12" fillId="0" borderId="11" xfId="0" applyNumberFormat="1" applyFont="1" applyBorder="1" applyAlignment="1">
      <alignment/>
    </xf>
    <xf numFmtId="0" fontId="12" fillId="0" borderId="18" xfId="0" applyFont="1" applyBorder="1" applyAlignment="1">
      <alignment/>
    </xf>
    <xf numFmtId="169" fontId="12" fillId="0" borderId="51" xfId="0" applyNumberFormat="1" applyFont="1" applyBorder="1" applyAlignment="1">
      <alignment/>
    </xf>
    <xf numFmtId="173" fontId="12" fillId="0" borderId="50" xfId="0" applyNumberFormat="1" applyFont="1" applyBorder="1" applyAlignment="1">
      <alignment horizontal="right" indent="2"/>
    </xf>
    <xf numFmtId="173" fontId="12" fillId="0" borderId="11" xfId="0" applyNumberFormat="1" applyFont="1" applyBorder="1" applyAlignment="1">
      <alignment horizontal="right" indent="2"/>
    </xf>
    <xf numFmtId="172" fontId="12" fillId="0" borderId="49" xfId="0" applyNumberFormat="1" applyFont="1" applyFill="1" applyBorder="1" applyAlignment="1">
      <alignment horizontal="right" indent="2"/>
    </xf>
    <xf numFmtId="0" fontId="12" fillId="0" borderId="12" xfId="0" applyFont="1" applyBorder="1" applyAlignment="1">
      <alignment/>
    </xf>
    <xf numFmtId="172" fontId="12" fillId="0" borderId="52" xfId="0" applyNumberFormat="1" applyFont="1" applyBorder="1" applyAlignment="1">
      <alignment horizontal="right" indent="2"/>
    </xf>
    <xf numFmtId="0" fontId="0" fillId="0" borderId="12" xfId="0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distributed" wrapText="1" indent="2"/>
    </xf>
    <xf numFmtId="0" fontId="8" fillId="0" borderId="0" xfId="0" applyFont="1" applyFill="1" applyBorder="1" applyAlignment="1">
      <alignment vertical="distributed"/>
    </xf>
    <xf numFmtId="3" fontId="8" fillId="0" borderId="0" xfId="0" applyNumberFormat="1" applyFont="1" applyFill="1" applyBorder="1" applyAlignment="1">
      <alignment horizontal="right" vertical="distributed"/>
    </xf>
    <xf numFmtId="3" fontId="22" fillId="0" borderId="0" xfId="0" applyNumberFormat="1" applyFont="1" applyFill="1" applyBorder="1" applyAlignment="1">
      <alignment horizontal="right" vertical="center"/>
    </xf>
    <xf numFmtId="169" fontId="35" fillId="33" borderId="36" xfId="0" applyNumberFormat="1" applyFont="1" applyFill="1" applyBorder="1" applyAlignment="1">
      <alignment horizontal="center"/>
    </xf>
    <xf numFmtId="169" fontId="0" fillId="0" borderId="53" xfId="0" applyNumberFormat="1" applyFont="1" applyBorder="1" applyAlignment="1">
      <alignment/>
    </xf>
    <xf numFmtId="0" fontId="12" fillId="0" borderId="18" xfId="0" applyFont="1" applyBorder="1" applyAlignment="1">
      <alignment horizontal="left"/>
    </xf>
    <xf numFmtId="169" fontId="0" fillId="0" borderId="54" xfId="0" applyNumberFormat="1" applyFont="1" applyBorder="1" applyAlignment="1">
      <alignment/>
    </xf>
    <xf numFmtId="169" fontId="0" fillId="33" borderId="43" xfId="0" applyNumberFormat="1" applyFont="1" applyFill="1" applyBorder="1" applyAlignment="1">
      <alignment/>
    </xf>
    <xf numFmtId="169" fontId="0" fillId="0" borderId="55" xfId="0" applyNumberFormat="1" applyFont="1" applyBorder="1" applyAlignment="1">
      <alignment/>
    </xf>
    <xf numFmtId="169" fontId="0" fillId="0" borderId="56" xfId="0" applyNumberFormat="1" applyFont="1" applyBorder="1" applyAlignment="1">
      <alignment/>
    </xf>
    <xf numFmtId="172" fontId="0" fillId="0" borderId="13" xfId="0" applyNumberFormat="1" applyFont="1" applyFill="1" applyBorder="1" applyAlignment="1">
      <alignment horizontal="right" indent="2"/>
    </xf>
    <xf numFmtId="172" fontId="12" fillId="0" borderId="57" xfId="0" applyNumberFormat="1" applyFont="1" applyBorder="1" applyAlignment="1">
      <alignment horizontal="right" indent="2"/>
    </xf>
    <xf numFmtId="169" fontId="13" fillId="0" borderId="49" xfId="0" applyNumberFormat="1" applyFont="1" applyBorder="1" applyAlignment="1">
      <alignment/>
    </xf>
    <xf numFmtId="49" fontId="24" fillId="0" borderId="0" xfId="0" applyNumberFormat="1" applyFont="1" applyAlignment="1">
      <alignment horizontal="right" vertical="justify" indent="1"/>
    </xf>
    <xf numFmtId="0" fontId="8" fillId="0" borderId="0" xfId="0" applyFont="1" applyAlignment="1">
      <alignment vertical="center"/>
    </xf>
    <xf numFmtId="169" fontId="2" fillId="0" borderId="0" xfId="0" applyNumberFormat="1" applyFont="1" applyBorder="1" applyAlignment="1">
      <alignment horizontal="right" vertical="justify" indent="1"/>
    </xf>
    <xf numFmtId="0" fontId="39" fillId="0" borderId="0" xfId="0" applyNumberFormat="1" applyFont="1" applyAlignment="1">
      <alignment horizontal="right" vertical="justify" inden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58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1" fillId="0" borderId="29" xfId="0" applyFont="1" applyBorder="1" applyAlignment="1">
      <alignment/>
    </xf>
    <xf numFmtId="171" fontId="21" fillId="0" borderId="13" xfId="0" applyNumberFormat="1" applyFont="1" applyBorder="1" applyAlignment="1">
      <alignment/>
    </xf>
    <xf numFmtId="171" fontId="21" fillId="0" borderId="29" xfId="0" applyNumberFormat="1" applyFont="1" applyBorder="1" applyAlignment="1">
      <alignment/>
    </xf>
    <xf numFmtId="0" fontId="22" fillId="0" borderId="10" xfId="0" applyFont="1" applyBorder="1" applyAlignment="1">
      <alignment/>
    </xf>
    <xf numFmtId="171" fontId="21" fillId="0" borderId="10" xfId="0" applyNumberFormat="1" applyFont="1" applyBorder="1" applyAlignment="1">
      <alignment/>
    </xf>
    <xf numFmtId="171" fontId="21" fillId="0" borderId="26" xfId="0" applyNumberFormat="1" applyFont="1" applyBorder="1" applyAlignment="1">
      <alignment/>
    </xf>
    <xf numFmtId="0" fontId="22" fillId="0" borderId="18" xfId="0" applyFont="1" applyBorder="1" applyAlignment="1">
      <alignment/>
    </xf>
    <xf numFmtId="171" fontId="21" fillId="0" borderId="33" xfId="0" applyNumberFormat="1" applyFont="1" applyBorder="1" applyAlignment="1">
      <alignment/>
    </xf>
    <xf numFmtId="171" fontId="21" fillId="0" borderId="14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1" fillId="0" borderId="31" xfId="0" applyFont="1" applyBorder="1" applyAlignment="1">
      <alignment/>
    </xf>
    <xf numFmtId="171" fontId="22" fillId="0" borderId="11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171" fontId="22" fillId="0" borderId="0" xfId="0" applyNumberFormat="1" applyFont="1" applyBorder="1" applyAlignment="1">
      <alignment/>
    </xf>
    <xf numFmtId="0" fontId="22" fillId="0" borderId="53" xfId="0" applyFont="1" applyBorder="1" applyAlignment="1">
      <alignment/>
    </xf>
    <xf numFmtId="0" fontId="21" fillId="0" borderId="13" xfId="0" applyFont="1" applyBorder="1" applyAlignment="1">
      <alignment/>
    </xf>
    <xf numFmtId="171" fontId="21" fillId="0" borderId="29" xfId="0" applyNumberFormat="1" applyFont="1" applyBorder="1" applyAlignment="1">
      <alignment horizontal="center"/>
    </xf>
    <xf numFmtId="171" fontId="21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distributed" vertical="distributed"/>
    </xf>
    <xf numFmtId="169" fontId="7" fillId="36" borderId="0" xfId="0" applyNumberFormat="1" applyFont="1" applyFill="1" applyBorder="1" applyAlignment="1">
      <alignment horizontal="right" vertical="distributed" indent="1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distributed"/>
    </xf>
    <xf numFmtId="180" fontId="35" fillId="0" borderId="60" xfId="0" applyNumberFormat="1" applyFont="1" applyBorder="1" applyAlignment="1">
      <alignment horizontal="right"/>
    </xf>
    <xf numFmtId="0" fontId="34" fillId="36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 vertical="distributed"/>
    </xf>
    <xf numFmtId="172" fontId="35" fillId="33" borderId="36" xfId="0" applyNumberFormat="1" applyFont="1" applyFill="1" applyBorder="1" applyAlignment="1">
      <alignment horizontal="right" indent="1"/>
    </xf>
    <xf numFmtId="169" fontId="33" fillId="0" borderId="61" xfId="0" applyNumberFormat="1" applyFont="1" applyBorder="1" applyAlignment="1">
      <alignment/>
    </xf>
    <xf numFmtId="169" fontId="33" fillId="0" borderId="0" xfId="0" applyNumberFormat="1" applyFont="1" applyBorder="1" applyAlignment="1">
      <alignment/>
    </xf>
    <xf numFmtId="169" fontId="35" fillId="0" borderId="62" xfId="0" applyNumberFormat="1" applyFont="1" applyBorder="1" applyAlignment="1">
      <alignment/>
    </xf>
    <xf numFmtId="169" fontId="33" fillId="33" borderId="61" xfId="0" applyNumberFormat="1" applyFont="1" applyFill="1" applyBorder="1" applyAlignment="1">
      <alignment/>
    </xf>
    <xf numFmtId="169" fontId="35" fillId="33" borderId="63" xfId="0" applyNumberFormat="1" applyFont="1" applyFill="1" applyBorder="1" applyAlignment="1">
      <alignment/>
    </xf>
    <xf numFmtId="169" fontId="35" fillId="33" borderId="61" xfId="0" applyNumberFormat="1" applyFont="1" applyFill="1" applyBorder="1" applyAlignment="1">
      <alignment/>
    </xf>
    <xf numFmtId="169" fontId="33" fillId="0" borderId="16" xfId="0" applyNumberFormat="1" applyFont="1" applyBorder="1" applyAlignment="1">
      <alignment/>
    </xf>
    <xf numFmtId="169" fontId="35" fillId="33" borderId="62" xfId="0" applyNumberFormat="1" applyFont="1" applyFill="1" applyBorder="1" applyAlignment="1">
      <alignment horizontal="centerContinuous"/>
    </xf>
    <xf numFmtId="169" fontId="35" fillId="33" borderId="11" xfId="0" applyNumberFormat="1" applyFont="1" applyFill="1" applyBorder="1" applyAlignment="1">
      <alignment horizontal="centerContinuous"/>
    </xf>
    <xf numFmtId="169" fontId="34" fillId="33" borderId="64" xfId="0" applyNumberFormat="1" applyFont="1" applyFill="1" applyBorder="1" applyAlignment="1">
      <alignment/>
    </xf>
    <xf numFmtId="180" fontId="35" fillId="0" borderId="61" xfId="0" applyNumberFormat="1" applyFont="1" applyFill="1" applyBorder="1" applyAlignment="1">
      <alignment horizontal="right"/>
    </xf>
    <xf numFmtId="180" fontId="35" fillId="0" borderId="0" xfId="0" applyNumberFormat="1" applyFont="1" applyFill="1" applyBorder="1" applyAlignment="1">
      <alignment horizontal="right"/>
    </xf>
    <xf numFmtId="180" fontId="35" fillId="33" borderId="50" xfId="0" applyNumberFormat="1" applyFont="1" applyFill="1" applyBorder="1" applyAlignment="1">
      <alignment horizontal="right"/>
    </xf>
    <xf numFmtId="169" fontId="35" fillId="33" borderId="65" xfId="0" applyNumberFormat="1" applyFont="1" applyFill="1" applyBorder="1" applyAlignment="1">
      <alignment/>
    </xf>
    <xf numFmtId="180" fontId="35" fillId="0" borderId="50" xfId="0" applyNumberFormat="1" applyFont="1" applyFill="1" applyBorder="1" applyAlignment="1">
      <alignment horizontal="right"/>
    </xf>
    <xf numFmtId="180" fontId="35" fillId="36" borderId="66" xfId="0" applyNumberFormat="1" applyFont="1" applyFill="1" applyBorder="1" applyAlignment="1">
      <alignment horizontal="right"/>
    </xf>
    <xf numFmtId="180" fontId="35" fillId="36" borderId="61" xfId="0" applyNumberFormat="1" applyFont="1" applyFill="1" applyBorder="1" applyAlignment="1">
      <alignment horizontal="right"/>
    </xf>
    <xf numFmtId="169" fontId="34" fillId="33" borderId="11" xfId="0" applyNumberFormat="1" applyFont="1" applyFill="1" applyBorder="1" applyAlignment="1">
      <alignment/>
    </xf>
    <xf numFmtId="169" fontId="34" fillId="33" borderId="64" xfId="0" applyNumberFormat="1" applyFont="1" applyFill="1" applyBorder="1" applyAlignment="1">
      <alignment/>
    </xf>
    <xf numFmtId="180" fontId="35" fillId="0" borderId="41" xfId="0" applyNumberFormat="1" applyFont="1" applyBorder="1" applyAlignment="1">
      <alignment horizontal="right"/>
    </xf>
    <xf numFmtId="169" fontId="33" fillId="0" borderId="67" xfId="0" applyNumberFormat="1" applyFont="1" applyBorder="1" applyAlignment="1">
      <alignment/>
    </xf>
    <xf numFmtId="0" fontId="8" fillId="0" borderId="0" xfId="0" applyFont="1" applyFill="1" applyBorder="1" applyAlignment="1">
      <alignment vertical="justify"/>
    </xf>
    <xf numFmtId="3" fontId="8" fillId="0" borderId="0" xfId="0" applyNumberFormat="1" applyFont="1" applyFill="1" applyBorder="1" applyAlignment="1">
      <alignment vertical="justify"/>
    </xf>
    <xf numFmtId="171" fontId="22" fillId="0" borderId="31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1" xfId="0" applyFont="1" applyBorder="1" applyAlignment="1">
      <alignment/>
    </xf>
    <xf numFmtId="0" fontId="30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68" xfId="0" applyFont="1" applyFill="1" applyBorder="1" applyAlignment="1">
      <alignment/>
    </xf>
    <xf numFmtId="3" fontId="21" fillId="0" borderId="69" xfId="0" applyNumberFormat="1" applyFont="1" applyFill="1" applyBorder="1" applyAlignment="1">
      <alignment/>
    </xf>
    <xf numFmtId="3" fontId="21" fillId="0" borderId="29" xfId="0" applyNumberFormat="1" applyFont="1" applyFill="1" applyBorder="1" applyAlignment="1">
      <alignment/>
    </xf>
    <xf numFmtId="3" fontId="21" fillId="0" borderId="18" xfId="0" applyNumberFormat="1" applyFont="1" applyBorder="1" applyAlignment="1">
      <alignment/>
    </xf>
    <xf numFmtId="0" fontId="30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vertical="distributed" wrapText="1"/>
    </xf>
    <xf numFmtId="169" fontId="4" fillId="0" borderId="0" xfId="0" applyNumberFormat="1" applyFont="1" applyFill="1" applyBorder="1" applyAlignment="1">
      <alignment horizontal="left" vertical="distributed" indent="1"/>
    </xf>
    <xf numFmtId="0" fontId="36" fillId="37" borderId="0" xfId="0" applyFont="1" applyFill="1" applyAlignment="1">
      <alignment horizontal="left"/>
    </xf>
    <xf numFmtId="0" fontId="41" fillId="0" borderId="0" xfId="0" applyFont="1" applyAlignment="1">
      <alignment horizontal="left"/>
    </xf>
    <xf numFmtId="0" fontId="36" fillId="36" borderId="0" xfId="0" applyFont="1" applyFill="1" applyBorder="1" applyAlignment="1">
      <alignment/>
    </xf>
    <xf numFmtId="180" fontId="35" fillId="0" borderId="16" xfId="0" applyNumberFormat="1" applyFont="1" applyFill="1" applyBorder="1" applyAlignment="1">
      <alignment horizontal="right"/>
    </xf>
    <xf numFmtId="180" fontId="35" fillId="33" borderId="13" xfId="0" applyNumberFormat="1" applyFont="1" applyFill="1" applyBorder="1" applyAlignment="1">
      <alignment horizontal="right"/>
    </xf>
    <xf numFmtId="169" fontId="33" fillId="0" borderId="28" xfId="0" applyNumberFormat="1" applyFont="1" applyFill="1" applyBorder="1" applyAlignment="1">
      <alignment/>
    </xf>
    <xf numFmtId="180" fontId="35" fillId="0" borderId="13" xfId="0" applyNumberFormat="1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171" fontId="21" fillId="0" borderId="18" xfId="0" applyNumberFormat="1" applyFont="1" applyBorder="1" applyAlignment="1">
      <alignment/>
    </xf>
    <xf numFmtId="0" fontId="21" fillId="0" borderId="13" xfId="0" applyFont="1" applyFill="1" applyBorder="1" applyAlignment="1">
      <alignment/>
    </xf>
    <xf numFmtId="169" fontId="13" fillId="33" borderId="50" xfId="0" applyNumberFormat="1" applyFont="1" applyFill="1" applyBorder="1" applyAlignment="1">
      <alignment/>
    </xf>
    <xf numFmtId="169" fontId="13" fillId="33" borderId="11" xfId="0" applyNumberFormat="1" applyFont="1" applyFill="1" applyBorder="1" applyAlignment="1">
      <alignment/>
    </xf>
    <xf numFmtId="169" fontId="13" fillId="33" borderId="49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169" fontId="0" fillId="33" borderId="50" xfId="0" applyNumberFormat="1" applyFont="1" applyFill="1" applyBorder="1" applyAlignment="1">
      <alignment/>
    </xf>
    <xf numFmtId="169" fontId="0" fillId="33" borderId="11" xfId="0" applyNumberFormat="1" applyFont="1" applyFill="1" applyBorder="1" applyAlignment="1">
      <alignment/>
    </xf>
    <xf numFmtId="0" fontId="13" fillId="0" borderId="12" xfId="0" applyFont="1" applyBorder="1" applyAlignment="1">
      <alignment/>
    </xf>
    <xf numFmtId="169" fontId="13" fillId="0" borderId="52" xfId="0" applyNumberFormat="1" applyFont="1" applyBorder="1" applyAlignment="1">
      <alignment/>
    </xf>
    <xf numFmtId="169" fontId="0" fillId="0" borderId="45" xfId="0" applyNumberFormat="1" applyFont="1" applyBorder="1" applyAlignment="1">
      <alignment/>
    </xf>
    <xf numFmtId="0" fontId="2" fillId="0" borderId="0" xfId="0" applyFont="1" applyFill="1" applyAlignment="1">
      <alignment/>
    </xf>
    <xf numFmtId="173" fontId="24" fillId="36" borderId="0" xfId="0" applyNumberFormat="1" applyFont="1" applyFill="1" applyAlignment="1">
      <alignment horizontal="right" vertical="center" indent="1"/>
    </xf>
    <xf numFmtId="0" fontId="24" fillId="0" borderId="0" xfId="0" applyNumberFormat="1" applyFont="1" applyAlignment="1">
      <alignment horizontal="right" vertical="justify" indent="1"/>
    </xf>
    <xf numFmtId="3" fontId="24" fillId="0" borderId="0" xfId="0" applyNumberFormat="1" applyFont="1" applyAlignment="1">
      <alignment horizontal="right" vertical="justify" indent="1"/>
    </xf>
    <xf numFmtId="3" fontId="39" fillId="0" borderId="0" xfId="0" applyNumberFormat="1" applyFont="1" applyAlignment="1">
      <alignment horizontal="right" vertical="justify" indent="1"/>
    </xf>
    <xf numFmtId="181" fontId="22" fillId="0" borderId="0" xfId="0" applyNumberFormat="1" applyFont="1" applyFill="1" applyBorder="1" applyAlignment="1">
      <alignment/>
    </xf>
    <xf numFmtId="0" fontId="30" fillId="0" borderId="0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2" fillId="0" borderId="5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51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171" fontId="22" fillId="0" borderId="12" xfId="0" applyNumberFormat="1" applyFont="1" applyBorder="1" applyAlignment="1">
      <alignment vertical="top"/>
    </xf>
    <xf numFmtId="171" fontId="22" fillId="0" borderId="19" xfId="0" applyNumberFormat="1" applyFont="1" applyBorder="1" applyAlignment="1">
      <alignment vertical="top"/>
    </xf>
    <xf numFmtId="0" fontId="22" fillId="0" borderId="65" xfId="0" applyFont="1" applyBorder="1" applyAlignment="1">
      <alignment vertical="center"/>
    </xf>
    <xf numFmtId="0" fontId="22" fillId="0" borderId="68" xfId="0" applyFont="1" applyBorder="1" applyAlignment="1">
      <alignment vertical="center"/>
    </xf>
    <xf numFmtId="171" fontId="22" fillId="0" borderId="68" xfId="0" applyNumberFormat="1" applyFont="1" applyBorder="1" applyAlignment="1">
      <alignment vertical="center"/>
    </xf>
    <xf numFmtId="171" fontId="22" fillId="0" borderId="69" xfId="0" applyNumberFormat="1" applyFont="1" applyBorder="1" applyAlignment="1">
      <alignment vertical="center"/>
    </xf>
    <xf numFmtId="171" fontId="22" fillId="0" borderId="46" xfId="0" applyNumberFormat="1" applyFont="1" applyBorder="1" applyAlignment="1">
      <alignment vertical="center"/>
    </xf>
    <xf numFmtId="169" fontId="6" fillId="0" borderId="0" xfId="0" applyNumberFormat="1" applyFont="1" applyFill="1" applyAlignment="1">
      <alignment horizontal="right" vertical="justify" indent="1"/>
    </xf>
    <xf numFmtId="169" fontId="2" fillId="0" borderId="0" xfId="0" applyNumberFormat="1" applyFont="1" applyFill="1" applyAlignment="1">
      <alignment horizontal="right" vertical="justify" indent="1"/>
    </xf>
    <xf numFmtId="0" fontId="1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 vertical="justify" indent="1"/>
    </xf>
    <xf numFmtId="0" fontId="23" fillId="36" borderId="11" xfId="0" applyFont="1" applyFill="1" applyBorder="1" applyAlignment="1">
      <alignment vertical="center"/>
    </xf>
    <xf numFmtId="3" fontId="22" fillId="36" borderId="11" xfId="0" applyNumberFormat="1" applyFont="1" applyFill="1" applyBorder="1" applyAlignment="1">
      <alignment horizontal="right" vertical="center"/>
    </xf>
    <xf numFmtId="3" fontId="21" fillId="0" borderId="29" xfId="0" applyNumberFormat="1" applyFont="1" applyFill="1" applyBorder="1" applyAlignment="1">
      <alignment vertical="center"/>
    </xf>
    <xf numFmtId="3" fontId="22" fillId="33" borderId="11" xfId="0" applyNumberFormat="1" applyFont="1" applyFill="1" applyBorder="1" applyAlignment="1">
      <alignment vertical="center"/>
    </xf>
    <xf numFmtId="3" fontId="22" fillId="36" borderId="11" xfId="0" applyNumberFormat="1" applyFont="1" applyFill="1" applyBorder="1" applyAlignment="1">
      <alignment vertical="center"/>
    </xf>
    <xf numFmtId="3" fontId="22" fillId="0" borderId="11" xfId="0" applyNumberFormat="1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22" fillId="33" borderId="11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81" fontId="22" fillId="0" borderId="0" xfId="0" applyNumberFormat="1" applyFont="1" applyFill="1" applyBorder="1" applyAlignment="1">
      <alignment horizontal="right" vertical="center"/>
    </xf>
    <xf numFmtId="49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horizontal="right" vertical="center"/>
    </xf>
    <xf numFmtId="49" fontId="21" fillId="0" borderId="13" xfId="0" applyNumberFormat="1" applyFont="1" applyBorder="1" applyAlignment="1">
      <alignment vertical="center"/>
    </xf>
    <xf numFmtId="49" fontId="23" fillId="0" borderId="18" xfId="0" applyNumberFormat="1" applyFont="1" applyBorder="1" applyAlignment="1">
      <alignment vertical="center"/>
    </xf>
    <xf numFmtId="3" fontId="21" fillId="0" borderId="26" xfId="0" applyNumberFormat="1" applyFont="1" applyFill="1" applyBorder="1" applyAlignment="1">
      <alignment vertical="center"/>
    </xf>
    <xf numFmtId="49" fontId="21" fillId="0" borderId="18" xfId="0" applyNumberFormat="1" applyFont="1" applyBorder="1" applyAlignment="1">
      <alignment vertical="center"/>
    </xf>
    <xf numFmtId="3" fontId="21" fillId="0" borderId="33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3" fillId="33" borderId="70" xfId="0" applyFont="1" applyFill="1" applyBorder="1" applyAlignment="1">
      <alignment vertical="center"/>
    </xf>
    <xf numFmtId="3" fontId="22" fillId="33" borderId="70" xfId="0" applyNumberFormat="1" applyFont="1" applyFill="1" applyBorder="1" applyAlignment="1">
      <alignment vertical="center"/>
    </xf>
    <xf numFmtId="0" fontId="23" fillId="33" borderId="10" xfId="0" applyFont="1" applyFill="1" applyBorder="1" applyAlignment="1">
      <alignment vertical="center"/>
    </xf>
    <xf numFmtId="3" fontId="22" fillId="33" borderId="10" xfId="0" applyNumberFormat="1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3" fontId="21" fillId="0" borderId="13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81" fontId="22" fillId="0" borderId="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21" fillId="0" borderId="18" xfId="0" applyNumberFormat="1" applyFont="1" applyFill="1" applyBorder="1" applyAlignment="1">
      <alignment vertical="center"/>
    </xf>
    <xf numFmtId="0" fontId="13" fillId="0" borderId="17" xfId="0" applyFont="1" applyBorder="1" applyAlignment="1">
      <alignment horizontal="center"/>
    </xf>
    <xf numFmtId="49" fontId="22" fillId="0" borderId="46" xfId="0" applyNumberFormat="1" applyFont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0" fontId="17" fillId="0" borderId="0" xfId="0" applyFont="1" applyAlignment="1">
      <alignment/>
    </xf>
    <xf numFmtId="169" fontId="33" fillId="0" borderId="13" xfId="0" applyNumberFormat="1" applyFont="1" applyBorder="1" applyAlignment="1">
      <alignment/>
    </xf>
    <xf numFmtId="172" fontId="33" fillId="0" borderId="28" xfId="0" applyNumberFormat="1" applyFont="1" applyBorder="1" applyAlignment="1">
      <alignment/>
    </xf>
    <xf numFmtId="1" fontId="35" fillId="33" borderId="11" xfId="0" applyNumberFormat="1" applyFont="1" applyFill="1" applyBorder="1" applyAlignment="1">
      <alignment horizontal="left" indent="3"/>
    </xf>
    <xf numFmtId="1" fontId="35" fillId="33" borderId="12" xfId="0" applyNumberFormat="1" applyFont="1" applyFill="1" applyBorder="1" applyAlignment="1">
      <alignment horizontal="left" indent="3"/>
    </xf>
    <xf numFmtId="1" fontId="35" fillId="33" borderId="11" xfId="0" applyNumberFormat="1" applyFont="1" applyFill="1" applyBorder="1" applyAlignment="1">
      <alignment horizontal="left" indent="2"/>
    </xf>
    <xf numFmtId="1" fontId="35" fillId="0" borderId="62" xfId="0" applyNumberFormat="1" applyFont="1" applyFill="1" applyBorder="1" applyAlignment="1">
      <alignment horizontal="left" indent="2"/>
    </xf>
    <xf numFmtId="1" fontId="35" fillId="0" borderId="12" xfId="0" applyNumberFormat="1" applyFont="1" applyFill="1" applyBorder="1" applyAlignment="1">
      <alignment horizontal="left" indent="3"/>
    </xf>
    <xf numFmtId="1" fontId="35" fillId="33" borderId="12" xfId="0" applyNumberFormat="1" applyFont="1" applyFill="1" applyBorder="1" applyAlignment="1">
      <alignment horizontal="left" indent="2"/>
    </xf>
    <xf numFmtId="1" fontId="35" fillId="0" borderId="64" xfId="0" applyNumberFormat="1" applyFont="1" applyFill="1" applyBorder="1" applyAlignment="1">
      <alignment horizontal="left" indent="2"/>
    </xf>
    <xf numFmtId="0" fontId="8" fillId="0" borderId="15" xfId="0" applyFont="1" applyFill="1" applyBorder="1" applyAlignment="1">
      <alignment/>
    </xf>
    <xf numFmtId="172" fontId="8" fillId="0" borderId="16" xfId="0" applyNumberFormat="1" applyFont="1" applyFill="1" applyBorder="1" applyAlignment="1">
      <alignment vertical="justify"/>
    </xf>
    <xf numFmtId="169" fontId="8" fillId="0" borderId="16" xfId="0" applyNumberFormat="1" applyFont="1" applyFill="1" applyBorder="1" applyAlignment="1">
      <alignment horizontal="right" vertical="justify"/>
    </xf>
    <xf numFmtId="172" fontId="8" fillId="0" borderId="16" xfId="0" applyNumberFormat="1" applyFont="1" applyFill="1" applyBorder="1" applyAlignment="1">
      <alignment horizontal="right" vertical="justify"/>
    </xf>
    <xf numFmtId="169" fontId="4" fillId="0" borderId="16" xfId="0" applyNumberFormat="1" applyFont="1" applyFill="1" applyBorder="1" applyAlignment="1">
      <alignment horizontal="right" vertical="justify" indent="1"/>
    </xf>
    <xf numFmtId="3" fontId="22" fillId="0" borderId="31" xfId="0" applyNumberFormat="1" applyFont="1" applyFill="1" applyBorder="1" applyAlignment="1">
      <alignment horizontal="right" vertical="center"/>
    </xf>
    <xf numFmtId="3" fontId="22" fillId="0" borderId="71" xfId="0" applyNumberFormat="1" applyFont="1" applyFill="1" applyBorder="1" applyAlignment="1">
      <alignment horizontal="right" vertical="center"/>
    </xf>
    <xf numFmtId="3" fontId="22" fillId="0" borderId="19" xfId="0" applyNumberFormat="1" applyFont="1" applyFill="1" applyBorder="1" applyAlignment="1">
      <alignment horizontal="right" vertical="center"/>
    </xf>
    <xf numFmtId="3" fontId="22" fillId="0" borderId="18" xfId="0" applyNumberFormat="1" applyFont="1" applyBorder="1" applyAlignment="1">
      <alignment horizontal="right" vertical="center"/>
    </xf>
    <xf numFmtId="3" fontId="22" fillId="0" borderId="31" xfId="0" applyNumberFormat="1" applyFont="1" applyFill="1" applyBorder="1" applyAlignment="1">
      <alignment vertical="center"/>
    </xf>
    <xf numFmtId="3" fontId="22" fillId="0" borderId="46" xfId="0" applyNumberFormat="1" applyFont="1" applyBorder="1" applyAlignment="1">
      <alignment vertical="center"/>
    </xf>
    <xf numFmtId="3" fontId="22" fillId="0" borderId="12" xfId="0" applyNumberFormat="1" applyFont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3" fontId="22" fillId="0" borderId="18" xfId="0" applyNumberFormat="1" applyFont="1" applyBorder="1" applyAlignment="1">
      <alignment vertical="center"/>
    </xf>
    <xf numFmtId="3" fontId="8" fillId="0" borderId="16" xfId="0" applyNumberFormat="1" applyFont="1" applyFill="1" applyBorder="1" applyAlignment="1">
      <alignment horizontal="right" vertical="justify" indent="1"/>
    </xf>
    <xf numFmtId="0" fontId="8" fillId="0" borderId="15" xfId="0" applyFont="1" applyFill="1" applyBorder="1" applyAlignment="1">
      <alignment/>
    </xf>
    <xf numFmtId="172" fontId="8" fillId="0" borderId="16" xfId="0" applyNumberFormat="1" applyFont="1" applyFill="1" applyBorder="1" applyAlignment="1">
      <alignment horizontal="right" vertical="justify" indent="1"/>
    </xf>
    <xf numFmtId="169" fontId="8" fillId="0" borderId="16" xfId="0" applyNumberFormat="1" applyFont="1" applyFill="1" applyBorder="1" applyAlignment="1">
      <alignment horizontal="right" vertical="justify" indent="1"/>
    </xf>
    <xf numFmtId="0" fontId="36" fillId="36" borderId="0" xfId="0" applyFont="1" applyFill="1" applyAlignment="1">
      <alignment/>
    </xf>
    <xf numFmtId="169" fontId="4" fillId="36" borderId="0" xfId="0" applyNumberFormat="1" applyFont="1" applyFill="1" applyAlignment="1">
      <alignment horizontal="right" vertical="justify"/>
    </xf>
    <xf numFmtId="0" fontId="45" fillId="33" borderId="0" xfId="0" applyFont="1" applyFill="1" applyAlignment="1">
      <alignment/>
    </xf>
    <xf numFmtId="0" fontId="37" fillId="33" borderId="11" xfId="0" applyFont="1" applyFill="1" applyBorder="1" applyAlignment="1">
      <alignment/>
    </xf>
    <xf numFmtId="0" fontId="47" fillId="0" borderId="70" xfId="0" applyFont="1" applyBorder="1" applyAlignment="1">
      <alignment/>
    </xf>
    <xf numFmtId="3" fontId="47" fillId="0" borderId="72" xfId="0" applyNumberFormat="1" applyFont="1" applyBorder="1" applyAlignment="1">
      <alignment horizontal="center"/>
    </xf>
    <xf numFmtId="3" fontId="47" fillId="0" borderId="63" xfId="0" applyNumberFormat="1" applyFont="1" applyBorder="1" applyAlignment="1">
      <alignment horizontal="center"/>
    </xf>
    <xf numFmtId="3" fontId="47" fillId="0" borderId="73" xfId="0" applyNumberFormat="1" applyFont="1" applyBorder="1" applyAlignment="1">
      <alignment horizontal="center"/>
    </xf>
    <xf numFmtId="3" fontId="47" fillId="0" borderId="39" xfId="0" applyNumberFormat="1" applyFont="1" applyBorder="1" applyAlignment="1">
      <alignment horizontal="center"/>
    </xf>
    <xf numFmtId="0" fontId="24" fillId="0" borderId="18" xfId="0" applyFont="1" applyBorder="1" applyAlignment="1">
      <alignment/>
    </xf>
    <xf numFmtId="3" fontId="24" fillId="0" borderId="57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4" fillId="0" borderId="33" xfId="0" applyNumberFormat="1" applyFont="1" applyBorder="1" applyAlignment="1">
      <alignment/>
    </xf>
    <xf numFmtId="0" fontId="44" fillId="0" borderId="18" xfId="0" applyFont="1" applyBorder="1" applyAlignment="1">
      <alignment/>
    </xf>
    <xf numFmtId="3" fontId="37" fillId="0" borderId="57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3" fontId="37" fillId="0" borderId="33" xfId="0" applyNumberFormat="1" applyFont="1" applyBorder="1" applyAlignment="1">
      <alignment/>
    </xf>
    <xf numFmtId="0" fontId="38" fillId="0" borderId="18" xfId="0" applyFont="1" applyBorder="1" applyAlignment="1">
      <alignment/>
    </xf>
    <xf numFmtId="3" fontId="37" fillId="0" borderId="57" xfId="0" applyNumberFormat="1" applyFont="1" applyBorder="1" applyAlignment="1">
      <alignment horizontal="right"/>
    </xf>
    <xf numFmtId="3" fontId="37" fillId="0" borderId="0" xfId="0" applyNumberFormat="1" applyFont="1" applyBorder="1" applyAlignment="1">
      <alignment horizontal="right"/>
    </xf>
    <xf numFmtId="3" fontId="37" fillId="0" borderId="33" xfId="0" applyNumberFormat="1" applyFont="1" applyBorder="1" applyAlignment="1">
      <alignment horizontal="right"/>
    </xf>
    <xf numFmtId="3" fontId="24" fillId="0" borderId="57" xfId="0" applyNumberFormat="1" applyFont="1" applyBorder="1" applyAlignment="1">
      <alignment horizontal="right"/>
    </xf>
    <xf numFmtId="3" fontId="24" fillId="0" borderId="33" xfId="0" applyNumberFormat="1" applyFont="1" applyBorder="1" applyAlignment="1">
      <alignment horizontal="right"/>
    </xf>
    <xf numFmtId="3" fontId="37" fillId="0" borderId="18" xfId="0" applyNumberFormat="1" applyFont="1" applyBorder="1" applyAlignment="1">
      <alignment horizontal="right"/>
    </xf>
    <xf numFmtId="49" fontId="37" fillId="0" borderId="18" xfId="0" applyNumberFormat="1" applyFont="1" applyBorder="1" applyAlignment="1">
      <alignment/>
    </xf>
    <xf numFmtId="0" fontId="37" fillId="0" borderId="54" xfId="0" applyFont="1" applyBorder="1" applyAlignment="1">
      <alignment/>
    </xf>
    <xf numFmtId="3" fontId="38" fillId="0" borderId="0" xfId="0" applyNumberFormat="1" applyFont="1" applyBorder="1" applyAlignment="1">
      <alignment horizontal="right"/>
    </xf>
    <xf numFmtId="3" fontId="37" fillId="0" borderId="52" xfId="0" applyNumberFormat="1" applyFont="1" applyBorder="1" applyAlignment="1">
      <alignment horizontal="right"/>
    </xf>
    <xf numFmtId="3" fontId="38" fillId="0" borderId="33" xfId="0" applyNumberFormat="1" applyFont="1" applyBorder="1" applyAlignment="1">
      <alignment horizontal="right"/>
    </xf>
    <xf numFmtId="0" fontId="37" fillId="33" borderId="11" xfId="0" applyFont="1" applyFill="1" applyBorder="1" applyAlignment="1">
      <alignment vertical="distributed"/>
    </xf>
    <xf numFmtId="3" fontId="37" fillId="33" borderId="49" xfId="0" applyNumberFormat="1" applyFont="1" applyFill="1" applyBorder="1" applyAlignment="1">
      <alignment horizontal="right" vertical="distributed"/>
    </xf>
    <xf numFmtId="3" fontId="37" fillId="33" borderId="62" xfId="0" applyNumberFormat="1" applyFont="1" applyFill="1" applyBorder="1" applyAlignment="1">
      <alignment horizontal="right" vertical="distributed"/>
    </xf>
    <xf numFmtId="3" fontId="37" fillId="33" borderId="31" xfId="0" applyNumberFormat="1" applyFont="1" applyFill="1" applyBorder="1" applyAlignment="1">
      <alignment horizontal="right" vertical="distributed"/>
    </xf>
    <xf numFmtId="0" fontId="37" fillId="33" borderId="12" xfId="0" applyFont="1" applyFill="1" applyBorder="1" applyAlignment="1">
      <alignment/>
    </xf>
    <xf numFmtId="0" fontId="37" fillId="0" borderId="18" xfId="0" applyFont="1" applyBorder="1" applyAlignment="1">
      <alignment/>
    </xf>
    <xf numFmtId="3" fontId="38" fillId="0" borderId="57" xfId="0" applyNumberFormat="1" applyFont="1" applyBorder="1" applyAlignment="1">
      <alignment horizontal="right"/>
    </xf>
    <xf numFmtId="3" fontId="38" fillId="0" borderId="19" xfId="0" applyNumberFormat="1" applyFont="1" applyBorder="1" applyAlignment="1">
      <alignment horizontal="right"/>
    </xf>
    <xf numFmtId="3" fontId="37" fillId="33" borderId="74" xfId="0" applyNumberFormat="1" applyFont="1" applyFill="1" applyBorder="1" applyAlignment="1">
      <alignment horizontal="right" vertical="distributed"/>
    </xf>
    <xf numFmtId="3" fontId="37" fillId="33" borderId="30" xfId="0" applyNumberFormat="1" applyFont="1" applyFill="1" applyBorder="1" applyAlignment="1">
      <alignment horizontal="right" vertical="distributed"/>
    </xf>
    <xf numFmtId="3" fontId="24" fillId="0" borderId="54" xfId="0" applyNumberFormat="1" applyFont="1" applyBorder="1" applyAlignment="1">
      <alignment horizontal="right"/>
    </xf>
    <xf numFmtId="3" fontId="24" fillId="0" borderId="75" xfId="0" applyNumberFormat="1" applyFont="1" applyBorder="1" applyAlignment="1">
      <alignment horizontal="right"/>
    </xf>
    <xf numFmtId="3" fontId="24" fillId="0" borderId="76" xfId="0" applyNumberFormat="1" applyFont="1" applyBorder="1" applyAlignment="1">
      <alignment horizontal="right"/>
    </xf>
    <xf numFmtId="3" fontId="37" fillId="0" borderId="54" xfId="0" applyNumberFormat="1" applyFont="1" applyBorder="1" applyAlignment="1">
      <alignment horizontal="right"/>
    </xf>
    <xf numFmtId="3" fontId="37" fillId="0" borderId="75" xfId="0" applyNumberFormat="1" applyFont="1" applyBorder="1" applyAlignment="1">
      <alignment horizontal="right"/>
    </xf>
    <xf numFmtId="3" fontId="37" fillId="0" borderId="76" xfId="0" applyNumberFormat="1" applyFont="1" applyBorder="1" applyAlignment="1">
      <alignment horizontal="right"/>
    </xf>
    <xf numFmtId="3" fontId="38" fillId="0" borderId="54" xfId="0" applyNumberFormat="1" applyFont="1" applyBorder="1" applyAlignment="1">
      <alignment horizontal="right"/>
    </xf>
    <xf numFmtId="3" fontId="38" fillId="0" borderId="75" xfId="0" applyNumberFormat="1" applyFont="1" applyBorder="1" applyAlignment="1">
      <alignment horizontal="right"/>
    </xf>
    <xf numFmtId="3" fontId="38" fillId="0" borderId="76" xfId="0" applyNumberFormat="1" applyFont="1" applyBorder="1" applyAlignment="1">
      <alignment horizontal="right"/>
    </xf>
    <xf numFmtId="0" fontId="38" fillId="0" borderId="12" xfId="0" applyFont="1" applyBorder="1" applyAlignment="1">
      <alignment/>
    </xf>
    <xf numFmtId="3" fontId="38" fillId="0" borderId="51" xfId="0" applyNumberFormat="1" applyFont="1" applyBorder="1" applyAlignment="1">
      <alignment horizontal="right"/>
    </xf>
    <xf numFmtId="3" fontId="38" fillId="0" borderId="77" xfId="0" applyNumberFormat="1" applyFont="1" applyBorder="1" applyAlignment="1">
      <alignment horizontal="right"/>
    </xf>
    <xf numFmtId="3" fontId="38" fillId="0" borderId="52" xfId="0" applyNumberFormat="1" applyFont="1" applyBorder="1" applyAlignment="1">
      <alignment horizontal="right"/>
    </xf>
    <xf numFmtId="3" fontId="38" fillId="0" borderId="23" xfId="0" applyNumberFormat="1" applyFont="1" applyBorder="1" applyAlignment="1">
      <alignment horizontal="right"/>
    </xf>
    <xf numFmtId="3" fontId="37" fillId="33" borderId="78" xfId="0" applyNumberFormat="1" applyFont="1" applyFill="1" applyBorder="1" applyAlignment="1">
      <alignment horizontal="right" vertical="distributed"/>
    </xf>
    <xf numFmtId="0" fontId="37" fillId="33" borderId="50" xfId="0" applyFont="1" applyFill="1" applyBorder="1" applyAlignment="1">
      <alignment vertical="distributed"/>
    </xf>
    <xf numFmtId="0" fontId="47" fillId="0" borderId="79" xfId="0" applyFont="1" applyBorder="1" applyAlignment="1">
      <alignment/>
    </xf>
    <xf numFmtId="0" fontId="24" fillId="0" borderId="54" xfId="0" applyFont="1" applyBorder="1" applyAlignment="1">
      <alignment/>
    </xf>
    <xf numFmtId="3" fontId="24" fillId="0" borderId="32" xfId="0" applyNumberFormat="1" applyFont="1" applyBorder="1" applyAlignment="1">
      <alignment horizontal="right"/>
    </xf>
    <xf numFmtId="0" fontId="44" fillId="0" borderId="54" xfId="0" applyFont="1" applyBorder="1" applyAlignment="1">
      <alignment/>
    </xf>
    <xf numFmtId="3" fontId="37" fillId="0" borderId="32" xfId="0" applyNumberFormat="1" applyFont="1" applyBorder="1" applyAlignment="1">
      <alignment horizontal="right"/>
    </xf>
    <xf numFmtId="49" fontId="37" fillId="0" borderId="54" xfId="0" applyNumberFormat="1" applyFont="1" applyBorder="1" applyAlignment="1">
      <alignment/>
    </xf>
    <xf numFmtId="3" fontId="24" fillId="0" borderId="18" xfId="0" applyNumberFormat="1" applyFont="1" applyBorder="1" applyAlignment="1">
      <alignment horizontal="right"/>
    </xf>
    <xf numFmtId="0" fontId="37" fillId="33" borderId="11" xfId="0" applyFont="1" applyFill="1" applyBorder="1" applyAlignment="1">
      <alignment vertical="justify"/>
    </xf>
    <xf numFmtId="3" fontId="37" fillId="33" borderId="49" xfId="0" applyNumberFormat="1" applyFont="1" applyFill="1" applyBorder="1" applyAlignment="1">
      <alignment vertical="justify"/>
    </xf>
    <xf numFmtId="3" fontId="37" fillId="33" borderId="31" xfId="0" applyNumberFormat="1" applyFont="1" applyFill="1" applyBorder="1" applyAlignment="1">
      <alignment vertical="justify"/>
    </xf>
    <xf numFmtId="3" fontId="37" fillId="33" borderId="30" xfId="0" applyNumberFormat="1" applyFont="1" applyFill="1" applyBorder="1" applyAlignment="1">
      <alignment vertical="justify"/>
    </xf>
    <xf numFmtId="0" fontId="45" fillId="33" borderId="0" xfId="0" applyFont="1" applyFill="1" applyAlignment="1">
      <alignment vertical="center"/>
    </xf>
    <xf numFmtId="0" fontId="45" fillId="37" borderId="0" xfId="0" applyFont="1" applyFill="1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30" fillId="36" borderId="0" xfId="0" applyFont="1" applyFill="1" applyBorder="1" applyAlignment="1">
      <alignment horizontal="left"/>
    </xf>
    <xf numFmtId="0" fontId="20" fillId="36" borderId="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3" fontId="22" fillId="36" borderId="11" xfId="0" applyNumberFormat="1" applyFont="1" applyFill="1" applyBorder="1" applyAlignment="1">
      <alignment/>
    </xf>
    <xf numFmtId="0" fontId="13" fillId="36" borderId="70" xfId="0" applyFont="1" applyFill="1" applyBorder="1" applyAlignment="1">
      <alignment/>
    </xf>
    <xf numFmtId="3" fontId="22" fillId="36" borderId="70" xfId="0" applyNumberFormat="1" applyFont="1" applyFill="1" applyBorder="1" applyAlignment="1">
      <alignment/>
    </xf>
    <xf numFmtId="0" fontId="13" fillId="36" borderId="10" xfId="0" applyFont="1" applyFill="1" applyBorder="1" applyAlignment="1">
      <alignment/>
    </xf>
    <xf numFmtId="3" fontId="22" fillId="36" borderId="10" xfId="0" applyNumberFormat="1" applyFont="1" applyFill="1" applyBorder="1" applyAlignment="1">
      <alignment/>
    </xf>
    <xf numFmtId="0" fontId="12" fillId="36" borderId="11" xfId="0" applyFont="1" applyFill="1" applyBorder="1" applyAlignment="1">
      <alignment/>
    </xf>
    <xf numFmtId="3" fontId="22" fillId="36" borderId="17" xfId="0" applyNumberFormat="1" applyFont="1" applyFill="1" applyBorder="1" applyAlignment="1">
      <alignment/>
    </xf>
    <xf numFmtId="3" fontId="22" fillId="36" borderId="12" xfId="0" applyNumberFormat="1" applyFont="1" applyFill="1" applyBorder="1" applyAlignment="1">
      <alignment/>
    </xf>
    <xf numFmtId="0" fontId="12" fillId="36" borderId="12" xfId="0" applyFont="1" applyFill="1" applyBorder="1" applyAlignment="1">
      <alignment/>
    </xf>
    <xf numFmtId="3" fontId="22" fillId="36" borderId="12" xfId="0" applyNumberFormat="1" applyFont="1" applyFill="1" applyBorder="1" applyAlignment="1">
      <alignment horizontal="right" vertical="center"/>
    </xf>
    <xf numFmtId="0" fontId="13" fillId="36" borderId="12" xfId="0" applyFont="1" applyFill="1" applyBorder="1" applyAlignment="1">
      <alignment/>
    </xf>
    <xf numFmtId="3" fontId="22" fillId="36" borderId="11" xfId="0" applyNumberFormat="1" applyFont="1" applyFill="1" applyBorder="1" applyAlignment="1">
      <alignment/>
    </xf>
    <xf numFmtId="3" fontId="22" fillId="36" borderId="12" xfId="0" applyNumberFormat="1" applyFont="1" applyFill="1" applyBorder="1" applyAlignment="1">
      <alignment vertical="center"/>
    </xf>
    <xf numFmtId="3" fontId="22" fillId="36" borderId="31" xfId="0" applyNumberFormat="1" applyFont="1" applyFill="1" applyBorder="1" applyAlignment="1">
      <alignment vertical="center"/>
    </xf>
    <xf numFmtId="0" fontId="23" fillId="36" borderId="70" xfId="0" applyFont="1" applyFill="1" applyBorder="1" applyAlignment="1">
      <alignment vertical="center"/>
    </xf>
    <xf numFmtId="3" fontId="22" fillId="36" borderId="70" xfId="0" applyNumberFormat="1" applyFont="1" applyFill="1" applyBorder="1" applyAlignment="1">
      <alignment vertical="center"/>
    </xf>
    <xf numFmtId="0" fontId="23" fillId="36" borderId="10" xfId="0" applyFont="1" applyFill="1" applyBorder="1" applyAlignment="1">
      <alignment vertical="center"/>
    </xf>
    <xf numFmtId="3" fontId="22" fillId="36" borderId="10" xfId="0" applyNumberFormat="1" applyFont="1" applyFill="1" applyBorder="1" applyAlignment="1">
      <alignment/>
    </xf>
    <xf numFmtId="0" fontId="22" fillId="36" borderId="11" xfId="0" applyFont="1" applyFill="1" applyBorder="1" applyAlignment="1">
      <alignment vertical="center"/>
    </xf>
    <xf numFmtId="0" fontId="12" fillId="36" borderId="12" xfId="0" applyFont="1" applyFill="1" applyBorder="1" applyAlignment="1">
      <alignment vertical="center"/>
    </xf>
    <xf numFmtId="3" fontId="22" fillId="36" borderId="19" xfId="0" applyNumberFormat="1" applyFont="1" applyFill="1" applyBorder="1" applyAlignment="1">
      <alignment vertical="center"/>
    </xf>
    <xf numFmtId="0" fontId="36" fillId="36" borderId="0" xfId="0" applyFont="1" applyFill="1" applyBorder="1" applyAlignment="1">
      <alignment vertical="distributed"/>
    </xf>
    <xf numFmtId="0" fontId="36" fillId="36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3" fontId="40" fillId="36" borderId="0" xfId="0" applyNumberFormat="1" applyFont="1" applyFill="1" applyAlignment="1">
      <alignment horizontal="right" vertical="center" indent="1"/>
    </xf>
    <xf numFmtId="0" fontId="36" fillId="36" borderId="0" xfId="0" applyFont="1" applyFill="1" applyAlignment="1">
      <alignment vertical="center"/>
    </xf>
    <xf numFmtId="172" fontId="4" fillId="36" borderId="0" xfId="0" applyNumberFormat="1" applyFont="1" applyFill="1" applyBorder="1" applyAlignment="1">
      <alignment horizontal="right" indent="1"/>
    </xf>
    <xf numFmtId="0" fontId="12" fillId="36" borderId="11" xfId="0" applyFont="1" applyFill="1" applyBorder="1" applyAlignment="1">
      <alignment vertical="center"/>
    </xf>
    <xf numFmtId="0" fontId="78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Fill="1" applyBorder="1" applyAlignment="1">
      <alignment vertical="distributed"/>
    </xf>
    <xf numFmtId="169" fontId="7" fillId="0" borderId="0" xfId="0" applyNumberFormat="1" applyFont="1" applyFill="1" applyBorder="1" applyAlignment="1">
      <alignment horizontal="right" vertical="distributed" indent="1"/>
    </xf>
    <xf numFmtId="172" fontId="7" fillId="0" borderId="0" xfId="0" applyNumberFormat="1" applyFont="1" applyFill="1" applyAlignment="1">
      <alignment horizontal="right" vertical="justify" inden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2" fillId="0" borderId="0" xfId="0" applyFont="1" applyAlignment="1">
      <alignment horizontal="center"/>
    </xf>
    <xf numFmtId="0" fontId="23" fillId="0" borderId="19" xfId="0" applyFont="1" applyBorder="1" applyAlignment="1">
      <alignment horizontal="center"/>
    </xf>
    <xf numFmtId="0" fontId="2" fillId="0" borderId="0" xfId="0" applyFont="1" applyBorder="1" applyAlignment="1">
      <alignment vertical="distributed" wrapText="1"/>
    </xf>
    <xf numFmtId="0" fontId="9" fillId="0" borderId="0" xfId="0" applyFont="1" applyFill="1" applyAlignment="1">
      <alignment/>
    </xf>
    <xf numFmtId="169" fontId="4" fillId="0" borderId="0" xfId="0" applyNumberFormat="1" applyFont="1" applyFill="1" applyAlignment="1">
      <alignment horizontal="right" vertical="justify" indent="1"/>
    </xf>
    <xf numFmtId="49" fontId="21" fillId="0" borderId="68" xfId="0" applyNumberFormat="1" applyFont="1" applyBorder="1" applyAlignment="1">
      <alignment vertical="center"/>
    </xf>
    <xf numFmtId="3" fontId="21" fillId="0" borderId="68" xfId="0" applyNumberFormat="1" applyFont="1" applyBorder="1" applyAlignment="1">
      <alignment horizontal="right" vertical="center"/>
    </xf>
    <xf numFmtId="3" fontId="21" fillId="0" borderId="26" xfId="0" applyNumberFormat="1" applyFont="1" applyBorder="1" applyAlignment="1">
      <alignment horizontal="right" vertical="center"/>
    </xf>
    <xf numFmtId="3" fontId="21" fillId="0" borderId="29" xfId="0" applyNumberFormat="1" applyFont="1" applyBorder="1" applyAlignment="1">
      <alignment horizontal="right" vertical="center"/>
    </xf>
    <xf numFmtId="49" fontId="21" fillId="0" borderId="46" xfId="0" applyNumberFormat="1" applyFont="1" applyBorder="1" applyAlignment="1">
      <alignment vertical="center"/>
    </xf>
    <xf numFmtId="3" fontId="21" fillId="0" borderId="46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vertical="justify"/>
    </xf>
    <xf numFmtId="3" fontId="8" fillId="0" borderId="0" xfId="0" applyNumberFormat="1" applyFont="1" applyAlignment="1">
      <alignment vertical="justify"/>
    </xf>
    <xf numFmtId="0" fontId="2" fillId="0" borderId="0" xfId="0" applyFont="1" applyAlignment="1">
      <alignment/>
    </xf>
    <xf numFmtId="169" fontId="8" fillId="0" borderId="0" xfId="0" applyNumberFormat="1" applyFont="1" applyAlignment="1">
      <alignment vertical="justify"/>
    </xf>
    <xf numFmtId="172" fontId="8" fillId="0" borderId="16" xfId="0" applyNumberFormat="1" applyFont="1" applyBorder="1" applyAlignment="1">
      <alignment vertical="justify"/>
    </xf>
    <xf numFmtId="172" fontId="8" fillId="0" borderId="0" xfId="0" applyNumberFormat="1" applyFont="1" applyAlignment="1">
      <alignment vertical="justify"/>
    </xf>
    <xf numFmtId="3" fontId="2" fillId="0" borderId="0" xfId="0" applyNumberFormat="1" applyFont="1" applyBorder="1" applyAlignment="1">
      <alignment vertical="justify"/>
    </xf>
    <xf numFmtId="169" fontId="2" fillId="0" borderId="0" xfId="0" applyNumberFormat="1" applyFont="1" applyAlignment="1">
      <alignment vertical="justify"/>
    </xf>
    <xf numFmtId="172" fontId="2" fillId="0" borderId="0" xfId="0" applyNumberFormat="1" applyFont="1" applyAlignment="1">
      <alignment vertical="justify"/>
    </xf>
    <xf numFmtId="0" fontId="8" fillId="0" borderId="16" xfId="0" applyNumberFormat="1" applyFont="1" applyBorder="1" applyAlignment="1">
      <alignment vertical="justify"/>
    </xf>
    <xf numFmtId="169" fontId="2" fillId="0" borderId="0" xfId="0" applyNumberFormat="1" applyFont="1" applyBorder="1" applyAlignment="1">
      <alignment vertical="justify"/>
    </xf>
    <xf numFmtId="0" fontId="2" fillId="0" borderId="0" xfId="0" applyFont="1" applyBorder="1" applyAlignment="1">
      <alignment/>
    </xf>
    <xf numFmtId="49" fontId="8" fillId="0" borderId="0" xfId="0" applyNumberFormat="1" applyFont="1" applyBorder="1" applyAlignment="1">
      <alignment vertical="justify"/>
    </xf>
    <xf numFmtId="169" fontId="8" fillId="0" borderId="0" xfId="0" applyNumberFormat="1" applyFont="1" applyBorder="1" applyAlignment="1">
      <alignment vertical="justify"/>
    </xf>
    <xf numFmtId="172" fontId="4" fillId="36" borderId="0" xfId="0" applyNumberFormat="1" applyFont="1" applyFill="1" applyBorder="1" applyAlignment="1">
      <alignment vertical="justify"/>
    </xf>
    <xf numFmtId="3" fontId="8" fillId="0" borderId="16" xfId="0" applyNumberFormat="1" applyFont="1" applyBorder="1" applyAlignment="1">
      <alignment horizontal="right" vertical="justify"/>
    </xf>
    <xf numFmtId="169" fontId="8" fillId="0" borderId="16" xfId="0" applyNumberFormat="1" applyFont="1" applyBorder="1" applyAlignment="1">
      <alignment horizontal="right" vertical="justify"/>
    </xf>
    <xf numFmtId="3" fontId="21" fillId="0" borderId="46" xfId="0" applyNumberFormat="1" applyFont="1" applyBorder="1" applyAlignment="1">
      <alignment vertical="center"/>
    </xf>
    <xf numFmtId="0" fontId="21" fillId="13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34" fillId="33" borderId="19" xfId="0" applyFont="1" applyFill="1" applyBorder="1" applyAlignment="1">
      <alignment horizontal="center"/>
    </xf>
    <xf numFmtId="0" fontId="34" fillId="0" borderId="60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5" fillId="0" borderId="80" xfId="0" applyFont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35" fillId="0" borderId="75" xfId="0" applyFont="1" applyBorder="1" applyAlignment="1">
      <alignment horizontal="center"/>
    </xf>
    <xf numFmtId="1" fontId="34" fillId="0" borderId="18" xfId="0" applyNumberFormat="1" applyFont="1" applyFill="1" applyBorder="1" applyAlignment="1">
      <alignment horizontal="center"/>
    </xf>
    <xf numFmtId="0" fontId="35" fillId="0" borderId="77" xfId="0" applyFont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3" fontId="21" fillId="0" borderId="18" xfId="0" applyNumberFormat="1" applyFont="1" applyFill="1" applyBorder="1" applyAlignment="1">
      <alignment/>
    </xf>
    <xf numFmtId="3" fontId="22" fillId="36" borderId="42" xfId="0" applyNumberFormat="1" applyFont="1" applyFill="1" applyBorder="1" applyAlignment="1">
      <alignment/>
    </xf>
    <xf numFmtId="3" fontId="22" fillId="36" borderId="19" xfId="0" applyNumberFormat="1" applyFont="1" applyFill="1" applyBorder="1" applyAlignment="1">
      <alignment/>
    </xf>
    <xf numFmtId="3" fontId="22" fillId="36" borderId="19" xfId="0" applyNumberFormat="1" applyFont="1" applyFill="1" applyBorder="1" applyAlignment="1">
      <alignment horizontal="right" vertical="center"/>
    </xf>
    <xf numFmtId="3" fontId="22" fillId="36" borderId="10" xfId="0" applyNumberFormat="1" applyFont="1" applyFill="1" applyBorder="1" applyAlignment="1">
      <alignment vertical="center"/>
    </xf>
    <xf numFmtId="3" fontId="22" fillId="36" borderId="70" xfId="0" applyNumberFormat="1" applyFont="1" applyFill="1" applyBorder="1" applyAlignment="1">
      <alignment/>
    </xf>
    <xf numFmtId="3" fontId="22" fillId="0" borderId="46" xfId="0" applyNumberFormat="1" applyFont="1" applyFill="1" applyBorder="1" applyAlignment="1">
      <alignment vertical="center"/>
    </xf>
    <xf numFmtId="3" fontId="22" fillId="0" borderId="12" xfId="0" applyNumberFormat="1" applyFont="1" applyFill="1" applyBorder="1" applyAlignment="1">
      <alignment vertical="center"/>
    </xf>
    <xf numFmtId="3" fontId="21" fillId="0" borderId="46" xfId="0" applyNumberFormat="1" applyFont="1" applyFill="1" applyBorder="1" applyAlignment="1">
      <alignment vertical="center"/>
    </xf>
    <xf numFmtId="3" fontId="22" fillId="0" borderId="18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horizontal="right" vertical="center"/>
    </xf>
    <xf numFmtId="3" fontId="21" fillId="0" borderId="68" xfId="0" applyNumberFormat="1" applyFont="1" applyFill="1" applyBorder="1" applyAlignment="1">
      <alignment horizontal="right" vertical="center"/>
    </xf>
    <xf numFmtId="3" fontId="21" fillId="0" borderId="26" xfId="0" applyNumberFormat="1" applyFont="1" applyFill="1" applyBorder="1" applyAlignment="1">
      <alignment horizontal="right" vertical="center"/>
    </xf>
    <xf numFmtId="3" fontId="21" fillId="0" borderId="29" xfId="0" applyNumberFormat="1" applyFont="1" applyFill="1" applyBorder="1" applyAlignment="1">
      <alignment horizontal="right" vertical="center"/>
    </xf>
    <xf numFmtId="3" fontId="21" fillId="0" borderId="46" xfId="0" applyNumberFormat="1" applyFont="1" applyFill="1" applyBorder="1" applyAlignment="1">
      <alignment horizontal="right" vertical="center"/>
    </xf>
    <xf numFmtId="3" fontId="22" fillId="0" borderId="18" xfId="0" applyNumberFormat="1" applyFont="1" applyFill="1" applyBorder="1" applyAlignment="1">
      <alignment horizontal="right" vertical="center"/>
    </xf>
    <xf numFmtId="173" fontId="24" fillId="0" borderId="0" xfId="0" applyNumberFormat="1" applyFont="1" applyFill="1" applyAlignment="1">
      <alignment horizontal="center" vertical="justify"/>
    </xf>
    <xf numFmtId="173" fontId="24" fillId="0" borderId="0" xfId="0" applyNumberFormat="1" applyFont="1" applyFill="1" applyAlignment="1">
      <alignment horizontal="right" vertical="justify" indent="1"/>
    </xf>
    <xf numFmtId="173" fontId="24" fillId="0" borderId="0" xfId="0" applyNumberFormat="1" applyFont="1" applyFill="1" applyAlignment="1">
      <alignment horizontal="right" vertical="center" indent="1"/>
    </xf>
    <xf numFmtId="173" fontId="40" fillId="0" borderId="0" xfId="0" applyNumberFormat="1" applyFont="1" applyFill="1" applyAlignment="1">
      <alignment horizontal="right" vertical="center" indent="1"/>
    </xf>
    <xf numFmtId="0" fontId="2" fillId="0" borderId="0" xfId="0" applyNumberFormat="1" applyFont="1" applyFill="1" applyAlignment="1">
      <alignment horizontal="right" vertical="justify"/>
    </xf>
    <xf numFmtId="172" fontId="2" fillId="0" borderId="0" xfId="0" applyNumberFormat="1" applyFont="1" applyFill="1" applyAlignment="1">
      <alignment horizontal="right" vertical="justify"/>
    </xf>
    <xf numFmtId="0" fontId="11" fillId="0" borderId="0" xfId="0" applyFont="1" applyFill="1" applyAlignment="1">
      <alignment horizontal="left"/>
    </xf>
    <xf numFmtId="169" fontId="2" fillId="0" borderId="0" xfId="0" applyNumberFormat="1" applyFont="1" applyFill="1" applyAlignment="1">
      <alignment horizontal="right" vertical="justify"/>
    </xf>
    <xf numFmtId="172" fontId="2" fillId="0" borderId="0" xfId="0" applyNumberFormat="1" applyFont="1" applyFill="1" applyAlignment="1">
      <alignment horizontal="right" vertical="justify" indent="1"/>
    </xf>
    <xf numFmtId="169" fontId="8" fillId="0" borderId="0" xfId="0" applyNumberFormat="1" applyFont="1" applyFill="1" applyAlignment="1">
      <alignment horizontal="right" vertical="justify" indent="1"/>
    </xf>
    <xf numFmtId="172" fontId="8" fillId="0" borderId="0" xfId="0" applyNumberFormat="1" applyFont="1" applyFill="1" applyAlignment="1">
      <alignment horizontal="right" vertical="justify" indent="1"/>
    </xf>
    <xf numFmtId="169" fontId="28" fillId="0" borderId="0" xfId="0" applyNumberFormat="1" applyFont="1" applyFill="1" applyAlignment="1">
      <alignment horizontal="right" vertical="justify" indent="1"/>
    </xf>
    <xf numFmtId="173" fontId="24" fillId="0" borderId="0" xfId="0" applyNumberFormat="1" applyFont="1" applyFill="1" applyAlignment="1">
      <alignment horizontal="right" vertical="justify" indent="5"/>
    </xf>
    <xf numFmtId="169" fontId="8" fillId="0" borderId="0" xfId="0" applyNumberFormat="1" applyFont="1" applyFill="1" applyBorder="1" applyAlignment="1">
      <alignment horizontal="right" vertical="justify" indent="1"/>
    </xf>
    <xf numFmtId="169" fontId="2" fillId="0" borderId="0" xfId="0" applyNumberFormat="1" applyFont="1" applyFill="1" applyBorder="1" applyAlignment="1">
      <alignment horizontal="right" vertical="justify" indent="1"/>
    </xf>
    <xf numFmtId="172" fontId="8" fillId="0" borderId="0" xfId="0" applyNumberFormat="1" applyFont="1" applyFill="1" applyBorder="1" applyAlignment="1">
      <alignment horizontal="right" vertical="justify" indent="1"/>
    </xf>
    <xf numFmtId="173" fontId="2" fillId="0" borderId="0" xfId="0" applyNumberFormat="1" applyFont="1" applyFill="1" applyAlignment="1">
      <alignment horizontal="right" vertical="justify" indent="1"/>
    </xf>
    <xf numFmtId="172" fontId="4" fillId="36" borderId="0" xfId="0" applyNumberFormat="1" applyFont="1" applyFill="1" applyAlignment="1">
      <alignment horizontal="right" vertical="justify" indent="1"/>
    </xf>
    <xf numFmtId="169" fontId="4" fillId="36" borderId="0" xfId="0" applyNumberFormat="1" applyFont="1" applyFill="1" applyAlignment="1">
      <alignment horizontal="right" vertical="justify" indent="1"/>
    </xf>
    <xf numFmtId="172" fontId="4" fillId="36" borderId="0" xfId="0" applyNumberFormat="1" applyFont="1" applyFill="1" applyAlignment="1">
      <alignment vertical="justify"/>
    </xf>
    <xf numFmtId="169" fontId="8" fillId="0" borderId="0" xfId="0" applyNumberFormat="1" applyFont="1" applyFill="1" applyAlignment="1">
      <alignment vertical="justify"/>
    </xf>
    <xf numFmtId="172" fontId="8" fillId="0" borderId="0" xfId="0" applyNumberFormat="1" applyFont="1" applyFill="1" applyAlignment="1">
      <alignment vertical="justify"/>
    </xf>
    <xf numFmtId="3" fontId="2" fillId="0" borderId="0" xfId="0" applyNumberFormat="1" applyFont="1" applyFill="1" applyBorder="1" applyAlignment="1">
      <alignment vertical="justify"/>
    </xf>
    <xf numFmtId="172" fontId="2" fillId="0" borderId="0" xfId="0" applyNumberFormat="1" applyFont="1" applyFill="1" applyAlignment="1">
      <alignment vertical="justify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8" fillId="0" borderId="0" xfId="0" applyNumberFormat="1" applyFont="1" applyFill="1" applyBorder="1" applyAlignment="1">
      <alignment vertical="justify"/>
    </xf>
    <xf numFmtId="169" fontId="2" fillId="0" borderId="0" xfId="0" applyNumberFormat="1" applyFont="1" applyFill="1" applyAlignment="1">
      <alignment vertical="justify"/>
    </xf>
    <xf numFmtId="173" fontId="24" fillId="37" borderId="0" xfId="0" applyNumberFormat="1" applyFont="1" applyFill="1" applyAlignment="1">
      <alignment horizontal="left" vertical="center" indent="1"/>
    </xf>
    <xf numFmtId="49" fontId="8" fillId="0" borderId="16" xfId="0" applyNumberFormat="1" applyFont="1" applyFill="1" applyBorder="1" applyAlignment="1">
      <alignment horizontal="right" vertical="justify"/>
    </xf>
    <xf numFmtId="3" fontId="8" fillId="0" borderId="16" xfId="0" applyNumberFormat="1" applyFont="1" applyFill="1" applyBorder="1" applyAlignment="1">
      <alignment vertical="justify"/>
    </xf>
    <xf numFmtId="169" fontId="8" fillId="0" borderId="16" xfId="0" applyNumberFormat="1" applyFont="1" applyFill="1" applyBorder="1" applyAlignment="1">
      <alignment vertical="justify"/>
    </xf>
    <xf numFmtId="3" fontId="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37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28" xfId="0" applyNumberFormat="1" applyFont="1" applyBorder="1" applyAlignment="1">
      <alignment/>
    </xf>
    <xf numFmtId="3" fontId="8" fillId="0" borderId="0" xfId="0" applyNumberFormat="1" applyFont="1" applyAlignment="1">
      <alignment horizontal="right" vertical="justify" indent="1"/>
    </xf>
    <xf numFmtId="3" fontId="2" fillId="0" borderId="0" xfId="0" applyNumberFormat="1" applyFont="1" applyAlignment="1">
      <alignment horizontal="right" vertical="justify" indent="1"/>
    </xf>
    <xf numFmtId="3" fontId="8" fillId="0" borderId="28" xfId="0" applyNumberFormat="1" applyFont="1" applyBorder="1" applyAlignment="1">
      <alignment vertical="justify"/>
    </xf>
    <xf numFmtId="3" fontId="2" fillId="0" borderId="0" xfId="0" applyNumberFormat="1" applyFont="1" applyAlignment="1">
      <alignment vertical="justify"/>
    </xf>
    <xf numFmtId="172" fontId="8" fillId="0" borderId="28" xfId="0" applyNumberFormat="1" applyFont="1" applyFill="1" applyBorder="1" applyAlignment="1">
      <alignment horizontal="right" vertical="justify"/>
    </xf>
    <xf numFmtId="172" fontId="8" fillId="0" borderId="28" xfId="0" applyNumberFormat="1" applyFont="1" applyFill="1" applyBorder="1" applyAlignment="1">
      <alignment vertical="justify"/>
    </xf>
    <xf numFmtId="169" fontId="8" fillId="0" borderId="28" xfId="0" applyNumberFormat="1" applyFont="1" applyFill="1" applyBorder="1" applyAlignment="1">
      <alignment horizontal="right" vertical="justify"/>
    </xf>
    <xf numFmtId="169" fontId="8" fillId="0" borderId="28" xfId="0" applyNumberFormat="1" applyFont="1" applyBorder="1" applyAlignment="1">
      <alignment vertical="justify"/>
    </xf>
    <xf numFmtId="172" fontId="8" fillId="0" borderId="28" xfId="0" applyNumberFormat="1" applyFont="1" applyBorder="1" applyAlignment="1">
      <alignment horizontal="right" vertical="justify" indent="1"/>
    </xf>
    <xf numFmtId="169" fontId="8" fillId="0" borderId="28" xfId="0" applyNumberFormat="1" applyFont="1" applyBorder="1" applyAlignment="1">
      <alignment horizontal="right" vertical="justify" indent="1"/>
    </xf>
    <xf numFmtId="3" fontId="8" fillId="0" borderId="28" xfId="0" applyNumberFormat="1" applyFont="1" applyBorder="1" applyAlignment="1">
      <alignment horizontal="right" vertical="justify" indent="1"/>
    </xf>
    <xf numFmtId="0" fontId="23" fillId="0" borderId="12" xfId="0" applyFont="1" applyBorder="1" applyAlignment="1">
      <alignment horizontal="center"/>
    </xf>
    <xf numFmtId="169" fontId="4" fillId="0" borderId="28" xfId="0" applyNumberFormat="1" applyFont="1" applyFill="1" applyBorder="1" applyAlignment="1">
      <alignment horizontal="right" vertical="justify" indent="1"/>
    </xf>
    <xf numFmtId="3" fontId="8" fillId="0" borderId="0" xfId="0" applyNumberFormat="1" applyFont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3" fontId="8" fillId="0" borderId="28" xfId="0" applyNumberFormat="1" applyFont="1" applyFill="1" applyBorder="1" applyAlignment="1">
      <alignment horizontal="right" vertical="justify" indent="1"/>
    </xf>
    <xf numFmtId="0" fontId="8" fillId="0" borderId="0" xfId="0" applyFont="1" applyAlignment="1">
      <alignment horizontal="right" indent="1"/>
    </xf>
    <xf numFmtId="172" fontId="8" fillId="0" borderId="28" xfId="0" applyNumberFormat="1" applyFont="1" applyFill="1" applyBorder="1" applyAlignment="1">
      <alignment horizontal="right" vertical="justify" indent="1"/>
    </xf>
    <xf numFmtId="169" fontId="8" fillId="0" borderId="28" xfId="0" applyNumberFormat="1" applyFont="1" applyFill="1" applyBorder="1" applyAlignment="1">
      <alignment horizontal="right" vertical="justify" indent="1"/>
    </xf>
    <xf numFmtId="0" fontId="2" fillId="0" borderId="0" xfId="0" applyFont="1" applyAlignment="1">
      <alignment horizontal="right" indent="1"/>
    </xf>
    <xf numFmtId="171" fontId="21" fillId="0" borderId="13" xfId="0" applyNumberFormat="1" applyFont="1" applyFill="1" applyBorder="1" applyAlignment="1">
      <alignment/>
    </xf>
    <xf numFmtId="0" fontId="21" fillId="0" borderId="26" xfId="0" applyFont="1" applyBorder="1" applyAlignment="1">
      <alignment/>
    </xf>
    <xf numFmtId="0" fontId="22" fillId="0" borderId="43" xfId="0" applyFont="1" applyBorder="1" applyAlignment="1">
      <alignment/>
    </xf>
    <xf numFmtId="169" fontId="35" fillId="0" borderId="0" xfId="0" applyNumberFormat="1" applyFont="1" applyFill="1" applyBorder="1" applyAlignment="1">
      <alignment/>
    </xf>
    <xf numFmtId="169" fontId="33" fillId="0" borderId="0" xfId="0" applyNumberFormat="1" applyFont="1" applyFill="1" applyBorder="1" applyAlignment="1">
      <alignment/>
    </xf>
    <xf numFmtId="169" fontId="35" fillId="0" borderId="0" xfId="0" applyNumberFormat="1" applyFont="1" applyFill="1" applyBorder="1" applyAlignment="1">
      <alignment horizontal="centerContinuous"/>
    </xf>
    <xf numFmtId="0" fontId="34" fillId="0" borderId="0" xfId="0" applyFont="1" applyFill="1" applyBorder="1" applyAlignment="1">
      <alignment horizontal="center"/>
    </xf>
    <xf numFmtId="169" fontId="34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/>
    </xf>
    <xf numFmtId="180" fontId="3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distributed" wrapText="1"/>
    </xf>
    <xf numFmtId="172" fontId="4" fillId="0" borderId="0" xfId="0" applyNumberFormat="1" applyFont="1" applyFill="1" applyAlignment="1">
      <alignment horizontal="right" vertical="justify" indent="1"/>
    </xf>
    <xf numFmtId="169" fontId="0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169" fontId="0" fillId="0" borderId="18" xfId="0" applyNumberFormat="1" applyFont="1" applyBorder="1" applyAlignment="1">
      <alignment/>
    </xf>
    <xf numFmtId="169" fontId="0" fillId="0" borderId="46" xfId="0" applyNumberFormat="1" applyFont="1" applyBorder="1" applyAlignment="1">
      <alignment/>
    </xf>
    <xf numFmtId="169" fontId="0" fillId="0" borderId="14" xfId="0" applyNumberFormat="1" applyFont="1" applyBorder="1" applyAlignment="1">
      <alignment/>
    </xf>
    <xf numFmtId="172" fontId="12" fillId="0" borderId="11" xfId="0" applyNumberFormat="1" applyFont="1" applyFill="1" applyBorder="1" applyAlignment="1">
      <alignment horizontal="right" indent="2"/>
    </xf>
    <xf numFmtId="169" fontId="0" fillId="33" borderId="10" xfId="0" applyNumberFormat="1" applyFont="1" applyFill="1" applyBorder="1" applyAlignment="1">
      <alignment/>
    </xf>
    <xf numFmtId="169" fontId="13" fillId="0" borderId="12" xfId="0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right" indent="2"/>
    </xf>
    <xf numFmtId="3" fontId="12" fillId="33" borderId="11" xfId="0" applyNumberFormat="1" applyFont="1" applyFill="1" applyBorder="1" applyAlignment="1">
      <alignment horizontal="right" indent="2"/>
    </xf>
    <xf numFmtId="172" fontId="12" fillId="0" borderId="18" xfId="0" applyNumberFormat="1" applyFont="1" applyBorder="1" applyAlignment="1">
      <alignment horizontal="right" indent="2"/>
    </xf>
    <xf numFmtId="169" fontId="13" fillId="0" borderId="46" xfId="0" applyNumberFormat="1" applyFont="1" applyBorder="1" applyAlignment="1">
      <alignment/>
    </xf>
    <xf numFmtId="172" fontId="12" fillId="0" borderId="12" xfId="0" applyNumberFormat="1" applyFont="1" applyBorder="1" applyAlignment="1">
      <alignment horizontal="right" indent="2"/>
    </xf>
    <xf numFmtId="172" fontId="12" fillId="33" borderId="11" xfId="0" applyNumberFormat="1" applyFont="1" applyFill="1" applyBorder="1" applyAlignment="1">
      <alignment horizontal="right" indent="2"/>
    </xf>
    <xf numFmtId="3" fontId="22" fillId="0" borderId="31" xfId="0" applyNumberFormat="1" applyFont="1" applyFill="1" applyBorder="1" applyAlignment="1">
      <alignment/>
    </xf>
    <xf numFmtId="0" fontId="33" fillId="0" borderId="13" xfId="0" applyFont="1" applyBorder="1" applyAlignment="1">
      <alignment/>
    </xf>
    <xf numFmtId="1" fontId="35" fillId="33" borderId="13" xfId="0" applyNumberFormat="1" applyFont="1" applyFill="1" applyBorder="1" applyAlignment="1">
      <alignment horizontal="left" indent="2"/>
    </xf>
    <xf numFmtId="1" fontId="35" fillId="0" borderId="16" xfId="0" applyNumberFormat="1" applyFont="1" applyFill="1" applyBorder="1" applyAlignment="1">
      <alignment horizontal="left" indent="2"/>
    </xf>
    <xf numFmtId="169" fontId="33" fillId="34" borderId="28" xfId="0" applyNumberFormat="1" applyFont="1" applyFill="1" applyBorder="1" applyAlignment="1">
      <alignment/>
    </xf>
    <xf numFmtId="169" fontId="33" fillId="34" borderId="27" xfId="0" applyNumberFormat="1" applyFont="1" applyFill="1" applyBorder="1" applyAlignment="1">
      <alignment/>
    </xf>
    <xf numFmtId="169" fontId="33" fillId="34" borderId="29" xfId="0" applyNumberFormat="1" applyFont="1" applyFill="1" applyBorder="1" applyAlignment="1">
      <alignment/>
    </xf>
    <xf numFmtId="0" fontId="34" fillId="0" borderId="17" xfId="0" applyFont="1" applyFill="1" applyBorder="1" applyAlignment="1">
      <alignment horizontal="center"/>
    </xf>
    <xf numFmtId="1" fontId="34" fillId="0" borderId="18" xfId="0" applyNumberFormat="1" applyFont="1" applyFill="1" applyBorder="1" applyAlignment="1">
      <alignment horizontal="center"/>
    </xf>
    <xf numFmtId="0" fontId="34" fillId="33" borderId="19" xfId="0" applyFont="1" applyFill="1" applyBorder="1" applyAlignment="1">
      <alignment/>
    </xf>
    <xf numFmtId="0" fontId="35" fillId="0" borderId="35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2" fillId="0" borderId="0" xfId="0" applyFont="1" applyBorder="1" applyAlignment="1">
      <alignment horizontal="left" vertical="distributed" wrapText="1"/>
    </xf>
    <xf numFmtId="169" fontId="35" fillId="0" borderId="13" xfId="0" applyNumberFormat="1" applyFont="1" applyFill="1" applyBorder="1" applyAlignment="1">
      <alignment/>
    </xf>
    <xf numFmtId="172" fontId="12" fillId="0" borderId="11" xfId="0" applyNumberFormat="1" applyFont="1" applyBorder="1" applyAlignment="1">
      <alignment horizontal="right" indent="2"/>
    </xf>
    <xf numFmtId="181" fontId="37" fillId="0" borderId="33" xfId="0" applyNumberFormat="1" applyFont="1" applyBorder="1" applyAlignment="1">
      <alignment horizontal="right"/>
    </xf>
    <xf numFmtId="181" fontId="37" fillId="33" borderId="31" xfId="0" applyNumberFormat="1" applyFont="1" applyFill="1" applyBorder="1" applyAlignment="1">
      <alignment vertical="justify"/>
    </xf>
    <xf numFmtId="181" fontId="37" fillId="33" borderId="31" xfId="0" applyNumberFormat="1" applyFont="1" applyFill="1" applyBorder="1" applyAlignment="1">
      <alignment horizontal="right" vertical="distributed"/>
    </xf>
    <xf numFmtId="3" fontId="24" fillId="0" borderId="32" xfId="0" applyNumberFormat="1" applyFont="1" applyBorder="1" applyAlignment="1">
      <alignment/>
    </xf>
    <xf numFmtId="3" fontId="38" fillId="0" borderId="32" xfId="0" applyNumberFormat="1" applyFont="1" applyBorder="1" applyAlignment="1">
      <alignment horizontal="right"/>
    </xf>
    <xf numFmtId="181" fontId="38" fillId="0" borderId="33" xfId="0" applyNumberFormat="1" applyFont="1" applyBorder="1" applyAlignment="1">
      <alignment horizontal="right"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49" fontId="37" fillId="0" borderId="57" xfId="0" applyNumberFormat="1" applyFont="1" applyBorder="1" applyAlignment="1">
      <alignment horizontal="right"/>
    </xf>
    <xf numFmtId="49" fontId="37" fillId="0" borderId="0" xfId="0" applyNumberFormat="1" applyFont="1" applyBorder="1" applyAlignment="1">
      <alignment horizontal="right"/>
    </xf>
    <xf numFmtId="49" fontId="37" fillId="0" borderId="33" xfId="0" applyNumberFormat="1" applyFont="1" applyBorder="1" applyAlignment="1">
      <alignment horizontal="right"/>
    </xf>
    <xf numFmtId="0" fontId="37" fillId="0" borderId="57" xfId="0" applyNumberFormat="1" applyFont="1" applyBorder="1" applyAlignment="1">
      <alignment horizontal="right"/>
    </xf>
    <xf numFmtId="0" fontId="25" fillId="0" borderId="0" xfId="0" applyFont="1" applyAlignment="1">
      <alignment/>
    </xf>
    <xf numFmtId="3" fontId="11" fillId="0" borderId="0" xfId="0" applyNumberFormat="1" applyFont="1" applyAlignment="1">
      <alignment/>
    </xf>
    <xf numFmtId="0" fontId="37" fillId="0" borderId="0" xfId="0" applyFont="1" applyFill="1" applyBorder="1" applyAlignment="1">
      <alignment vertical="justify"/>
    </xf>
    <xf numFmtId="3" fontId="37" fillId="0" borderId="0" xfId="0" applyNumberFormat="1" applyFont="1" applyFill="1" applyBorder="1" applyAlignment="1">
      <alignment vertical="justify"/>
    </xf>
    <xf numFmtId="181" fontId="37" fillId="0" borderId="0" xfId="0" applyNumberFormat="1" applyFont="1" applyFill="1" applyBorder="1" applyAlignment="1">
      <alignment vertical="justify"/>
    </xf>
    <xf numFmtId="3" fontId="37" fillId="33" borderId="73" xfId="0" applyNumberFormat="1" applyFont="1" applyFill="1" applyBorder="1" applyAlignment="1">
      <alignment vertical="justify"/>
    </xf>
    <xf numFmtId="3" fontId="37" fillId="33" borderId="81" xfId="0" applyNumberFormat="1" applyFont="1" applyFill="1" applyBorder="1" applyAlignment="1">
      <alignment vertical="justify"/>
    </xf>
    <xf numFmtId="3" fontId="37" fillId="33" borderId="82" xfId="0" applyNumberFormat="1" applyFont="1" applyFill="1" applyBorder="1" applyAlignment="1">
      <alignment vertical="justify"/>
    </xf>
    <xf numFmtId="3" fontId="47" fillId="0" borderId="37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right"/>
    </xf>
    <xf numFmtId="49" fontId="37" fillId="0" borderId="12" xfId="0" applyNumberFormat="1" applyFont="1" applyBorder="1" applyAlignment="1">
      <alignment/>
    </xf>
    <xf numFmtId="3" fontId="47" fillId="0" borderId="57" xfId="0" applyNumberFormat="1" applyFont="1" applyBorder="1" applyAlignment="1">
      <alignment horizontal="right"/>
    </xf>
    <xf numFmtId="3" fontId="47" fillId="0" borderId="70" xfId="0" applyNumberFormat="1" applyFont="1" applyBorder="1" applyAlignment="1">
      <alignment horizontal="center"/>
    </xf>
    <xf numFmtId="3" fontId="38" fillId="0" borderId="18" xfId="0" applyNumberFormat="1" applyFont="1" applyBorder="1" applyAlignment="1">
      <alignment horizontal="right"/>
    </xf>
    <xf numFmtId="3" fontId="47" fillId="0" borderId="18" xfId="0" applyNumberFormat="1" applyFont="1" applyBorder="1" applyAlignment="1">
      <alignment horizontal="right"/>
    </xf>
    <xf numFmtId="3" fontId="37" fillId="33" borderId="11" xfId="0" applyNumberFormat="1" applyFont="1" applyFill="1" applyBorder="1" applyAlignment="1">
      <alignment vertical="justify"/>
    </xf>
    <xf numFmtId="0" fontId="2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49" fontId="38" fillId="0" borderId="18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distributed"/>
    </xf>
    <xf numFmtId="0" fontId="23" fillId="0" borderId="50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18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17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distributed" vertical="distributed"/>
    </xf>
    <xf numFmtId="0" fontId="12" fillId="0" borderId="0" xfId="0" applyFont="1" applyAlignment="1">
      <alignment horizontal="distributed"/>
    </xf>
    <xf numFmtId="0" fontId="12" fillId="0" borderId="0" xfId="0" applyFont="1" applyAlignment="1">
      <alignment horizontal="distributed" vertical="distributed"/>
    </xf>
    <xf numFmtId="0" fontId="12" fillId="0" borderId="0" xfId="0" applyFont="1" applyAlignment="1">
      <alignment horizontal="left" vertical="distributed"/>
    </xf>
    <xf numFmtId="0" fontId="0" fillId="0" borderId="12" xfId="0" applyBorder="1" applyAlignment="1">
      <alignment/>
    </xf>
    <xf numFmtId="0" fontId="36" fillId="36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distributed" vertical="distributed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distributed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distributed"/>
    </xf>
    <xf numFmtId="0" fontId="8" fillId="0" borderId="0" xfId="0" applyFont="1" applyBorder="1" applyAlignment="1">
      <alignment horizontal="left" vertical="distributed" wrapText="1"/>
    </xf>
    <xf numFmtId="0" fontId="2" fillId="0" borderId="0" xfId="0" applyFont="1" applyAlignment="1">
      <alignment horizontal="left" vertical="distributed" wrapText="1"/>
    </xf>
    <xf numFmtId="0" fontId="2" fillId="0" borderId="0" xfId="0" applyFont="1" applyAlignment="1">
      <alignment horizontal="distributed" vertical="distributed" wrapText="1"/>
    </xf>
    <xf numFmtId="0" fontId="2" fillId="0" borderId="0" xfId="0" applyFont="1" applyBorder="1" applyAlignment="1">
      <alignment horizontal="distributed" vertical="distributed" wrapText="1"/>
    </xf>
    <xf numFmtId="0" fontId="2" fillId="0" borderId="0" xfId="0" applyFont="1" applyBorder="1" applyAlignment="1">
      <alignment horizontal="distributed" vertical="distributed"/>
    </xf>
    <xf numFmtId="0" fontId="2" fillId="0" borderId="61" xfId="0" applyFont="1" applyBorder="1" applyAlignment="1">
      <alignment horizontal="left" vertical="distributed" wrapText="1"/>
    </xf>
    <xf numFmtId="0" fontId="11" fillId="0" borderId="0" xfId="0" applyFont="1" applyAlignment="1">
      <alignment horizontal="distributed" vertical="distributed"/>
    </xf>
    <xf numFmtId="0" fontId="8" fillId="0" borderId="0" xfId="0" applyFont="1" applyFill="1" applyAlignment="1">
      <alignment horizontal="left"/>
    </xf>
    <xf numFmtId="0" fontId="10" fillId="0" borderId="0" xfId="0" applyFont="1" applyAlignment="1">
      <alignment horizontal="distributed" vertical="distributed"/>
    </xf>
    <xf numFmtId="0" fontId="8" fillId="0" borderId="0" xfId="0" applyFont="1" applyAlignment="1">
      <alignment horizontal="distributed" vertical="distributed"/>
    </xf>
    <xf numFmtId="0" fontId="0" fillId="0" borderId="0" xfId="0" applyAlignment="1">
      <alignment horizontal="left"/>
    </xf>
    <xf numFmtId="0" fontId="89" fillId="0" borderId="0" xfId="0" applyFont="1" applyAlignment="1">
      <alignment horizontal="left"/>
    </xf>
    <xf numFmtId="0" fontId="2" fillId="0" borderId="0" xfId="0" applyFont="1" applyBorder="1" applyAlignment="1">
      <alignment horizontal="left" vertical="distributed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distributed" vertical="distributed"/>
    </xf>
    <xf numFmtId="49" fontId="2" fillId="0" borderId="0" xfId="0" applyNumberFormat="1" applyFont="1" applyFill="1" applyAlignment="1">
      <alignment horizontal="distributed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distributed" wrapText="1"/>
    </xf>
    <xf numFmtId="0" fontId="8" fillId="0" borderId="0" xfId="0" applyFont="1" applyAlignment="1">
      <alignment horizontal="left" vertical="distributed" wrapText="1"/>
    </xf>
    <xf numFmtId="0" fontId="16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" fontId="37" fillId="33" borderId="62" xfId="0" applyNumberFormat="1" applyFont="1" applyFill="1" applyBorder="1" applyAlignment="1">
      <alignment horizontal="center" vertical="distributed"/>
    </xf>
    <xf numFmtId="3" fontId="37" fillId="33" borderId="31" xfId="0" applyNumberFormat="1" applyFont="1" applyFill="1" applyBorder="1" applyAlignment="1">
      <alignment horizontal="center" vertical="distributed"/>
    </xf>
    <xf numFmtId="3" fontId="37" fillId="33" borderId="50" xfId="0" applyNumberFormat="1" applyFont="1" applyFill="1" applyBorder="1" applyAlignment="1">
      <alignment horizontal="center" vertical="distributed"/>
    </xf>
    <xf numFmtId="0" fontId="47" fillId="0" borderId="64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47" fillId="0" borderId="62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/>
    </xf>
    <xf numFmtId="0" fontId="37" fillId="0" borderId="54" xfId="0" applyFont="1" applyBorder="1" applyAlignment="1">
      <alignment horizontal="center"/>
    </xf>
    <xf numFmtId="3" fontId="46" fillId="0" borderId="0" xfId="0" applyNumberFormat="1" applyFont="1" applyBorder="1" applyAlignment="1">
      <alignment horizontal="center"/>
    </xf>
    <xf numFmtId="0" fontId="32" fillId="33" borderId="58" xfId="0" applyFont="1" applyFill="1" applyBorder="1" applyAlignment="1">
      <alignment horizontal="center"/>
    </xf>
    <xf numFmtId="0" fontId="32" fillId="33" borderId="41" xfId="0" applyFont="1" applyFill="1" applyBorder="1" applyAlignment="1">
      <alignment horizontal="center"/>
    </xf>
    <xf numFmtId="0" fontId="32" fillId="33" borderId="42" xfId="0" applyFont="1" applyFill="1" applyBorder="1" applyAlignment="1">
      <alignment horizontal="center"/>
    </xf>
    <xf numFmtId="0" fontId="32" fillId="33" borderId="41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ranova\AppData\Local\Temp\Rozpo&#269;et%202012-14%20-%2028.11.11-Ms&#218;-&#250;prava%20P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.strana"/>
      <sheetName val="VN-7"/>
      <sheetName val="VN-kom.7"/>
    </sheetNames>
    <sheetDataSet>
      <sheetData sheetId="2">
        <row r="58">
          <cell r="C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D13" sqref="D13"/>
    </sheetView>
  </sheetViews>
  <sheetFormatPr defaultColWidth="9.140625" defaultRowHeight="12.75"/>
  <sheetData>
    <row r="1" spans="1:9" ht="15.75">
      <c r="A1" s="744" t="s">
        <v>28</v>
      </c>
      <c r="B1" s="744"/>
      <c r="C1" s="744"/>
      <c r="D1" s="744"/>
      <c r="E1" s="744"/>
      <c r="F1" s="744"/>
      <c r="G1" s="744"/>
      <c r="H1" s="744"/>
      <c r="I1" s="744"/>
    </row>
    <row r="2" spans="1:9" ht="15.75">
      <c r="A2" s="744" t="s">
        <v>67</v>
      </c>
      <c r="B2" s="744"/>
      <c r="C2" s="744"/>
      <c r="D2" s="744"/>
      <c r="E2" s="744"/>
      <c r="F2" s="744"/>
      <c r="G2" s="744"/>
      <c r="H2" s="744"/>
      <c r="I2" s="744"/>
    </row>
    <row r="3" spans="1:9" ht="15.75">
      <c r="A3" s="744" t="s">
        <v>68</v>
      </c>
      <c r="B3" s="744"/>
      <c r="C3" s="744"/>
      <c r="D3" s="744"/>
      <c r="E3" s="744"/>
      <c r="F3" s="744"/>
      <c r="G3" s="744"/>
      <c r="H3" s="744"/>
      <c r="I3" s="744"/>
    </row>
    <row r="4" spans="1:9" ht="15">
      <c r="A4" s="26"/>
      <c r="B4" s="26"/>
      <c r="C4" s="26"/>
      <c r="D4" s="26"/>
      <c r="E4" s="26"/>
      <c r="F4" s="26"/>
      <c r="G4" s="26"/>
      <c r="H4" s="26"/>
      <c r="I4" s="26"/>
    </row>
    <row r="5" spans="1:9" ht="15">
      <c r="A5" s="26"/>
      <c r="B5" s="26"/>
      <c r="C5" s="26"/>
      <c r="D5" s="26"/>
      <c r="E5" s="26"/>
      <c r="F5" s="26"/>
      <c r="G5" s="26"/>
      <c r="H5" s="26"/>
      <c r="I5" s="26"/>
    </row>
    <row r="6" spans="1:9" ht="15">
      <c r="A6" s="26"/>
      <c r="B6" s="26"/>
      <c r="C6" s="26"/>
      <c r="D6" s="26"/>
      <c r="E6" s="26"/>
      <c r="F6" s="26"/>
      <c r="G6" s="26"/>
      <c r="H6" s="26"/>
      <c r="I6" s="26"/>
    </row>
    <row r="7" spans="1:9" ht="15">
      <c r="A7" s="26"/>
      <c r="B7" s="26"/>
      <c r="C7" s="26"/>
      <c r="D7" s="26"/>
      <c r="E7" s="26"/>
      <c r="F7" s="26"/>
      <c r="G7" s="26"/>
      <c r="H7" s="26"/>
      <c r="I7" s="26"/>
    </row>
    <row r="8" spans="1:9" ht="15">
      <c r="A8" s="26"/>
      <c r="B8" s="26"/>
      <c r="C8" s="26"/>
      <c r="D8" s="26"/>
      <c r="E8" s="26"/>
      <c r="F8" s="26"/>
      <c r="G8" s="26"/>
      <c r="H8" s="26"/>
      <c r="I8" s="26"/>
    </row>
    <row r="9" spans="1:9" ht="15">
      <c r="A9" s="26"/>
      <c r="B9" s="26"/>
      <c r="C9" s="26"/>
      <c r="D9" s="26"/>
      <c r="E9" s="26"/>
      <c r="F9" s="26"/>
      <c r="G9" s="26"/>
      <c r="H9" s="26"/>
      <c r="I9" s="26"/>
    </row>
    <row r="21" spans="1:14" ht="18">
      <c r="A21" s="747" t="s">
        <v>379</v>
      </c>
      <c r="B21" s="747"/>
      <c r="C21" s="747"/>
      <c r="D21" s="747"/>
      <c r="E21" s="747"/>
      <c r="F21" s="747"/>
      <c r="G21" s="747"/>
      <c r="H21" s="747"/>
      <c r="I21" s="747"/>
      <c r="J21" s="210"/>
      <c r="K21" s="210"/>
      <c r="L21" s="210"/>
      <c r="M21" s="210"/>
      <c r="N21" s="210"/>
    </row>
    <row r="22" spans="1:14" ht="18">
      <c r="A22" s="747" t="s">
        <v>380</v>
      </c>
      <c r="B22" s="747"/>
      <c r="C22" s="747"/>
      <c r="D22" s="747"/>
      <c r="E22" s="747"/>
      <c r="F22" s="747"/>
      <c r="G22" s="747"/>
      <c r="H22" s="747"/>
      <c r="I22" s="747"/>
      <c r="J22" s="210"/>
      <c r="K22" s="210"/>
      <c r="L22" s="210"/>
      <c r="M22" s="210"/>
      <c r="N22" s="210"/>
    </row>
    <row r="23" spans="1:14" ht="18">
      <c r="A23" s="747" t="s">
        <v>381</v>
      </c>
      <c r="B23" s="747"/>
      <c r="C23" s="747"/>
      <c r="D23" s="747"/>
      <c r="E23" s="747"/>
      <c r="F23" s="747"/>
      <c r="G23" s="747"/>
      <c r="H23" s="747"/>
      <c r="I23" s="747"/>
      <c r="J23" s="210"/>
      <c r="K23" s="210"/>
      <c r="L23" s="210"/>
      <c r="M23" s="210"/>
      <c r="N23" s="210"/>
    </row>
    <row r="44" spans="1:14" ht="15">
      <c r="A44" s="10" t="s">
        <v>29</v>
      </c>
      <c r="B44" s="11"/>
      <c r="C44" s="11"/>
      <c r="F44" s="746" t="s">
        <v>255</v>
      </c>
      <c r="G44" s="746"/>
      <c r="H44" s="746"/>
      <c r="I44" s="746"/>
      <c r="J44" s="29"/>
      <c r="K44" s="746"/>
      <c r="L44" s="746"/>
      <c r="M44" s="746"/>
      <c r="N44" s="746"/>
    </row>
    <row r="45" spans="1:13" ht="15">
      <c r="A45" s="415" t="s">
        <v>372</v>
      </c>
      <c r="B45" s="11"/>
      <c r="C45" s="11"/>
      <c r="F45" s="745" t="s">
        <v>568</v>
      </c>
      <c r="G45" s="745"/>
      <c r="H45" s="745"/>
      <c r="I45" s="745"/>
      <c r="J45" s="30"/>
      <c r="K45" s="30"/>
      <c r="L45" s="30"/>
      <c r="M45" s="30"/>
    </row>
    <row r="46" spans="1:3" ht="15">
      <c r="A46" s="11" t="s">
        <v>373</v>
      </c>
      <c r="B46" s="11"/>
      <c r="C46" s="11"/>
    </row>
    <row r="47" spans="1:3" ht="15">
      <c r="A47" s="11"/>
      <c r="B47" s="11"/>
      <c r="C47" s="11"/>
    </row>
    <row r="48" spans="1:3" ht="15">
      <c r="A48" s="11"/>
      <c r="B48" s="11"/>
      <c r="C48" s="11"/>
    </row>
    <row r="49" spans="1:3" ht="15">
      <c r="A49" s="11"/>
      <c r="B49" s="11"/>
      <c r="C49" s="11"/>
    </row>
    <row r="50" spans="1:3" ht="15">
      <c r="A50" s="11"/>
      <c r="B50" s="11"/>
      <c r="C50" s="11"/>
    </row>
    <row r="51" spans="1:3" ht="18.75" customHeight="1">
      <c r="A51" s="745" t="s">
        <v>567</v>
      </c>
      <c r="B51" s="745"/>
      <c r="C51" s="745"/>
    </row>
  </sheetData>
  <sheetProtection/>
  <mergeCells count="10">
    <mergeCell ref="A1:I1"/>
    <mergeCell ref="A2:I2"/>
    <mergeCell ref="A3:I3"/>
    <mergeCell ref="A51:C51"/>
    <mergeCell ref="K44:N44"/>
    <mergeCell ref="F44:I44"/>
    <mergeCell ref="A21:I21"/>
    <mergeCell ref="A22:I22"/>
    <mergeCell ref="A23:I23"/>
    <mergeCell ref="F45:I4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8"/>
  <sheetViews>
    <sheetView zoomScalePageLayoutView="0" workbookViewId="0" topLeftCell="A90">
      <selection activeCell="L112" sqref="L112"/>
    </sheetView>
  </sheetViews>
  <sheetFormatPr defaultColWidth="9.140625" defaultRowHeight="12.75"/>
  <cols>
    <col min="1" max="1" width="17.7109375" style="1" customWidth="1"/>
    <col min="2" max="9" width="8.7109375" style="1" customWidth="1"/>
    <col min="10" max="10" width="9.140625" style="1" customWidth="1"/>
    <col min="11" max="11" width="6.57421875" style="1" customWidth="1"/>
    <col min="12" max="12" width="9.7109375" style="1" customWidth="1"/>
    <col min="13" max="16384" width="9.140625" style="1" customWidth="1"/>
  </cols>
  <sheetData>
    <row r="1" spans="1:9" ht="13.5" customHeight="1">
      <c r="A1" s="807" t="s">
        <v>129</v>
      </c>
      <c r="B1" s="807"/>
      <c r="C1" s="807"/>
      <c r="D1" s="807"/>
      <c r="E1" s="807"/>
      <c r="F1" s="807"/>
      <c r="G1" s="807"/>
      <c r="H1" s="807"/>
      <c r="I1" s="807"/>
    </row>
    <row r="2" spans="1:9" ht="14.25" customHeight="1">
      <c r="A2" s="807" t="s">
        <v>368</v>
      </c>
      <c r="B2" s="807"/>
      <c r="C2" s="807"/>
      <c r="D2" s="807"/>
      <c r="E2" s="807"/>
      <c r="F2" s="807"/>
      <c r="G2" s="807"/>
      <c r="H2" s="807"/>
      <c r="I2" s="807"/>
    </row>
    <row r="3" ht="16.5" customHeight="1" thickBot="1">
      <c r="A3" s="445" t="s">
        <v>219</v>
      </c>
    </row>
    <row r="4" ht="9" customHeight="1" hidden="1"/>
    <row r="5" spans="1:9" ht="12" customHeight="1" thickBot="1">
      <c r="A5" s="808"/>
      <c r="B5" s="816" t="s">
        <v>376</v>
      </c>
      <c r="C5" s="810"/>
      <c r="D5" s="810"/>
      <c r="E5" s="810"/>
      <c r="F5" s="810"/>
      <c r="G5" s="810"/>
      <c r="H5" s="810"/>
      <c r="I5" s="811"/>
    </row>
    <row r="6" spans="1:9" ht="12" customHeight="1">
      <c r="A6" s="809"/>
      <c r="B6" s="812" t="s">
        <v>268</v>
      </c>
      <c r="C6" s="806"/>
      <c r="D6" s="812" t="s">
        <v>269</v>
      </c>
      <c r="E6" s="806"/>
      <c r="F6" s="812" t="s">
        <v>415</v>
      </c>
      <c r="G6" s="806"/>
      <c r="H6" s="812" t="s">
        <v>420</v>
      </c>
      <c r="I6" s="806"/>
    </row>
    <row r="7" spans="1:9" ht="12" customHeight="1" thickBot="1">
      <c r="A7" s="809"/>
      <c r="B7" s="812"/>
      <c r="C7" s="806"/>
      <c r="D7" s="812"/>
      <c r="E7" s="806"/>
      <c r="F7" s="812" t="s">
        <v>417</v>
      </c>
      <c r="G7" s="806"/>
      <c r="H7" s="815"/>
      <c r="I7" s="804"/>
    </row>
    <row r="8" spans="1:9" ht="13.5" customHeight="1" thickBot="1">
      <c r="A8" s="446" t="s">
        <v>12</v>
      </c>
      <c r="B8" s="802">
        <f>SUM(B17+C17)</f>
        <v>71700</v>
      </c>
      <c r="C8" s="800"/>
      <c r="D8" s="802">
        <f>SUM(D17+E17)</f>
        <v>71700</v>
      </c>
      <c r="E8" s="800"/>
      <c r="F8" s="802">
        <f>SUM(F17+G17)</f>
        <v>12418</v>
      </c>
      <c r="G8" s="800"/>
      <c r="H8" s="802">
        <f>SUM(H17+I17)</f>
        <v>73230</v>
      </c>
      <c r="I8" s="801"/>
    </row>
    <row r="9" spans="1:9" ht="14.25" customHeight="1" thickBot="1">
      <c r="A9" s="447" t="s">
        <v>13</v>
      </c>
      <c r="B9" s="448" t="s">
        <v>131</v>
      </c>
      <c r="C9" s="449" t="s">
        <v>146</v>
      </c>
      <c r="D9" s="450" t="s">
        <v>131</v>
      </c>
      <c r="E9" s="449" t="s">
        <v>146</v>
      </c>
      <c r="F9" s="448" t="s">
        <v>131</v>
      </c>
      <c r="G9" s="451" t="s">
        <v>146</v>
      </c>
      <c r="H9" s="448" t="s">
        <v>131</v>
      </c>
      <c r="I9" s="451" t="s">
        <v>146</v>
      </c>
    </row>
    <row r="10" spans="1:9" ht="12" customHeight="1" thickTop="1">
      <c r="A10" s="452"/>
      <c r="B10" s="453"/>
      <c r="C10" s="454"/>
      <c r="D10" s="453"/>
      <c r="E10" s="455"/>
      <c r="F10" s="453"/>
      <c r="G10" s="455"/>
      <c r="H10" s="716"/>
      <c r="I10" s="455"/>
    </row>
    <row r="11" spans="1:9" ht="12" customHeight="1">
      <c r="A11" s="456" t="s">
        <v>14</v>
      </c>
      <c r="B11" s="457"/>
      <c r="C11" s="458"/>
      <c r="D11" s="457"/>
      <c r="E11" s="459"/>
      <c r="F11" s="453"/>
      <c r="G11" s="455"/>
      <c r="H11" s="716"/>
      <c r="I11" s="459"/>
    </row>
    <row r="12" spans="1:9" ht="12" customHeight="1">
      <c r="A12" s="460" t="s">
        <v>227</v>
      </c>
      <c r="B12" s="461"/>
      <c r="C12" s="462"/>
      <c r="D12" s="461"/>
      <c r="E12" s="463"/>
      <c r="F12" s="464"/>
      <c r="G12" s="465"/>
      <c r="H12" s="500"/>
      <c r="I12" s="463"/>
    </row>
    <row r="13" spans="1:9" ht="12" customHeight="1">
      <c r="A13" s="467" t="s">
        <v>226</v>
      </c>
      <c r="B13" s="461">
        <v>22256</v>
      </c>
      <c r="C13" s="462"/>
      <c r="D13" s="461">
        <v>22256</v>
      </c>
      <c r="E13" s="463"/>
      <c r="F13" s="461">
        <v>11898</v>
      </c>
      <c r="G13" s="465"/>
      <c r="H13" s="461">
        <v>23500</v>
      </c>
      <c r="I13" s="713"/>
    </row>
    <row r="14" spans="1:9" ht="12" customHeight="1">
      <c r="A14" s="467" t="s">
        <v>319</v>
      </c>
      <c r="B14" s="461">
        <v>48330</v>
      </c>
      <c r="C14" s="462"/>
      <c r="D14" s="461">
        <v>48330</v>
      </c>
      <c r="E14" s="463"/>
      <c r="F14" s="461">
        <v>0</v>
      </c>
      <c r="G14" s="465"/>
      <c r="H14" s="461">
        <v>48330</v>
      </c>
      <c r="I14" s="713"/>
    </row>
    <row r="15" spans="1:9" ht="12" customHeight="1">
      <c r="A15" s="467" t="s">
        <v>392</v>
      </c>
      <c r="B15" s="461">
        <v>930</v>
      </c>
      <c r="C15" s="462"/>
      <c r="D15" s="461">
        <v>930</v>
      </c>
      <c r="E15" s="463"/>
      <c r="F15" s="461">
        <v>442</v>
      </c>
      <c r="G15" s="465"/>
      <c r="H15" s="461">
        <v>1166</v>
      </c>
      <c r="I15" s="713"/>
    </row>
    <row r="16" spans="1:9" ht="12" customHeight="1" thickBot="1">
      <c r="A16" s="468" t="s">
        <v>320</v>
      </c>
      <c r="B16" s="461">
        <v>184</v>
      </c>
      <c r="C16" s="469"/>
      <c r="D16" s="470">
        <v>184</v>
      </c>
      <c r="E16" s="471"/>
      <c r="F16" s="461">
        <v>78</v>
      </c>
      <c r="G16" s="471"/>
      <c r="H16" s="461">
        <v>234</v>
      </c>
      <c r="I16" s="713"/>
    </row>
    <row r="17" spans="1:9" ht="12" customHeight="1" thickBot="1">
      <c r="A17" s="472" t="s">
        <v>15</v>
      </c>
      <c r="B17" s="473">
        <f>SUM(B13:B16)</f>
        <v>71700</v>
      </c>
      <c r="C17" s="474"/>
      <c r="D17" s="473">
        <f>SUM(D13:D16)</f>
        <v>71700</v>
      </c>
      <c r="E17" s="475"/>
      <c r="F17" s="473">
        <f>SUM(F13:F16)</f>
        <v>12418</v>
      </c>
      <c r="G17" s="475"/>
      <c r="H17" s="473">
        <f>SUM(H13:H16)</f>
        <v>73230</v>
      </c>
      <c r="I17" s="715"/>
    </row>
    <row r="18" spans="1:9" ht="12" customHeight="1">
      <c r="A18" s="234"/>
      <c r="B18" s="235"/>
      <c r="C18" s="235"/>
      <c r="D18" s="235"/>
      <c r="E18" s="235"/>
      <c r="F18" s="235"/>
      <c r="G18" s="235"/>
      <c r="H18" s="235"/>
      <c r="I18" s="235"/>
    </row>
    <row r="19" ht="1.5" customHeight="1" hidden="1"/>
    <row r="20" ht="1.5" customHeight="1" hidden="1"/>
    <row r="21" spans="1:8" ht="12" customHeight="1">
      <c r="A21" s="43" t="s">
        <v>552</v>
      </c>
      <c r="B21" s="43"/>
      <c r="C21" s="43"/>
      <c r="D21" s="43"/>
      <c r="E21" s="725"/>
      <c r="H21" s="726">
        <v>13115</v>
      </c>
    </row>
    <row r="22" spans="1:8" ht="12" customHeight="1">
      <c r="A22" s="1" t="s">
        <v>553</v>
      </c>
      <c r="B22" s="5"/>
      <c r="C22" s="5"/>
      <c r="D22" s="5"/>
      <c r="H22" s="646">
        <v>13115</v>
      </c>
    </row>
    <row r="23" ht="12" customHeight="1">
      <c r="H23" s="646"/>
    </row>
    <row r="24" spans="1:8" ht="12" customHeight="1">
      <c r="A24" s="43" t="s">
        <v>554</v>
      </c>
      <c r="B24" s="43"/>
      <c r="H24" s="726">
        <v>12418</v>
      </c>
    </row>
    <row r="25" spans="1:8" ht="12" customHeight="1">
      <c r="A25" s="1" t="s">
        <v>553</v>
      </c>
      <c r="H25" s="646">
        <v>12418</v>
      </c>
    </row>
    <row r="26" ht="12" customHeight="1">
      <c r="H26" s="646"/>
    </row>
    <row r="27" spans="1:8" ht="12" customHeight="1">
      <c r="A27" s="43" t="s">
        <v>555</v>
      </c>
      <c r="B27" s="43"/>
      <c r="C27" s="43"/>
      <c r="H27" s="726">
        <v>697</v>
      </c>
    </row>
    <row r="28" spans="1:8" ht="12" customHeight="1">
      <c r="A28" s="1" t="s">
        <v>553</v>
      </c>
      <c r="H28" s="646">
        <v>697</v>
      </c>
    </row>
    <row r="29" ht="12" customHeight="1"/>
    <row r="30" ht="5.25" customHeight="1"/>
    <row r="31" spans="1:9" ht="16.5" customHeight="1">
      <c r="A31" s="807" t="s">
        <v>129</v>
      </c>
      <c r="B31" s="807"/>
      <c r="C31" s="807"/>
      <c r="D31" s="807"/>
      <c r="E31" s="807"/>
      <c r="F31" s="807"/>
      <c r="G31" s="807"/>
      <c r="H31" s="807"/>
      <c r="I31" s="807"/>
    </row>
    <row r="32" spans="1:9" ht="14.25" customHeight="1">
      <c r="A32" s="807" t="s">
        <v>11</v>
      </c>
      <c r="B32" s="807"/>
      <c r="C32" s="807"/>
      <c r="D32" s="807"/>
      <c r="E32" s="807"/>
      <c r="F32" s="807"/>
      <c r="G32" s="807"/>
      <c r="H32" s="807"/>
      <c r="I32" s="807"/>
    </row>
    <row r="33" ht="17.25" customHeight="1" thickBot="1">
      <c r="A33" s="445" t="s">
        <v>220</v>
      </c>
    </row>
    <row r="34" spans="1:9" ht="12" customHeight="1" thickBot="1">
      <c r="A34" s="808"/>
      <c r="B34" s="816" t="s">
        <v>376</v>
      </c>
      <c r="C34" s="810"/>
      <c r="D34" s="810"/>
      <c r="E34" s="810"/>
      <c r="F34" s="810"/>
      <c r="G34" s="810"/>
      <c r="H34" s="810"/>
      <c r="I34" s="811"/>
    </row>
    <row r="35" spans="1:9" ht="12" customHeight="1">
      <c r="A35" s="809"/>
      <c r="B35" s="812" t="s">
        <v>268</v>
      </c>
      <c r="C35" s="806"/>
      <c r="D35" s="812" t="s">
        <v>269</v>
      </c>
      <c r="E35" s="806"/>
      <c r="F35" s="812" t="s">
        <v>415</v>
      </c>
      <c r="G35" s="806"/>
      <c r="H35" s="812" t="s">
        <v>420</v>
      </c>
      <c r="I35" s="806"/>
    </row>
    <row r="36" spans="1:9" ht="12" customHeight="1" thickBot="1">
      <c r="A36" s="809"/>
      <c r="B36" s="812"/>
      <c r="C36" s="806"/>
      <c r="D36" s="812"/>
      <c r="E36" s="806"/>
      <c r="F36" s="812" t="s">
        <v>417</v>
      </c>
      <c r="G36" s="806"/>
      <c r="H36" s="815"/>
      <c r="I36" s="804"/>
    </row>
    <row r="37" spans="1:9" ht="14.25" customHeight="1" thickBot="1">
      <c r="A37" s="476" t="s">
        <v>12</v>
      </c>
      <c r="B37" s="802">
        <f>SUM(B54+C54)</f>
        <v>1591859</v>
      </c>
      <c r="C37" s="801"/>
      <c r="D37" s="802">
        <f>SUM(D54+E54)</f>
        <v>1591859</v>
      </c>
      <c r="E37" s="801"/>
      <c r="F37" s="802">
        <f>SUM(F54+G54)</f>
        <v>509042</v>
      </c>
      <c r="G37" s="801"/>
      <c r="H37" s="802">
        <f>SUM(H54+I54)</f>
        <v>1747814</v>
      </c>
      <c r="I37" s="801"/>
    </row>
    <row r="38" spans="1:9" ht="14.25" customHeight="1" thickBot="1">
      <c r="A38" s="447" t="s">
        <v>13</v>
      </c>
      <c r="B38" s="448" t="s">
        <v>131</v>
      </c>
      <c r="C38" s="449" t="s">
        <v>146</v>
      </c>
      <c r="D38" s="450" t="s">
        <v>131</v>
      </c>
      <c r="E38" s="449" t="s">
        <v>146</v>
      </c>
      <c r="F38" s="448" t="s">
        <v>131</v>
      </c>
      <c r="G38" s="451" t="s">
        <v>146</v>
      </c>
      <c r="H38" s="448" t="s">
        <v>131</v>
      </c>
      <c r="I38" s="451" t="s">
        <v>146</v>
      </c>
    </row>
    <row r="39" spans="1:9" ht="9.75" customHeight="1" thickTop="1">
      <c r="A39" s="452"/>
      <c r="B39" s="453"/>
      <c r="C39" s="454"/>
      <c r="D39" s="453"/>
      <c r="E39" s="455"/>
      <c r="F39" s="453"/>
      <c r="G39" s="455"/>
      <c r="H39" s="453"/>
      <c r="I39" s="455"/>
    </row>
    <row r="40" spans="1:9" ht="12" customHeight="1">
      <c r="A40" s="456" t="s">
        <v>14</v>
      </c>
      <c r="B40" s="457"/>
      <c r="C40" s="458"/>
      <c r="D40" s="457"/>
      <c r="E40" s="459"/>
      <c r="F40" s="457"/>
      <c r="G40" s="459"/>
      <c r="H40" s="457"/>
      <c r="I40" s="459"/>
    </row>
    <row r="41" spans="1:9" ht="12" customHeight="1">
      <c r="A41" s="477"/>
      <c r="B41" s="461"/>
      <c r="C41" s="462"/>
      <c r="D41" s="461"/>
      <c r="E41" s="463"/>
      <c r="F41" s="461"/>
      <c r="G41" s="463"/>
      <c r="H41" s="461"/>
      <c r="I41" s="463"/>
    </row>
    <row r="42" spans="1:9" ht="12" customHeight="1">
      <c r="A42" s="477" t="s">
        <v>224</v>
      </c>
      <c r="B42" s="461"/>
      <c r="C42" s="462">
        <v>1660</v>
      </c>
      <c r="D42" s="461"/>
      <c r="E42" s="463">
        <v>1660</v>
      </c>
      <c r="F42" s="461"/>
      <c r="G42" s="463">
        <v>0</v>
      </c>
      <c r="H42" s="461"/>
      <c r="I42" s="463">
        <v>1660</v>
      </c>
    </row>
    <row r="43" spans="1:9" ht="9.75" customHeight="1">
      <c r="A43" s="477"/>
      <c r="B43" s="461"/>
      <c r="C43" s="462"/>
      <c r="D43" s="461"/>
      <c r="E43" s="463"/>
      <c r="F43" s="461"/>
      <c r="G43" s="463"/>
      <c r="H43" s="461"/>
      <c r="I43" s="463"/>
    </row>
    <row r="44" spans="1:9" ht="12" customHeight="1">
      <c r="A44" s="460" t="s">
        <v>393</v>
      </c>
      <c r="B44" s="461"/>
      <c r="C44" s="462"/>
      <c r="D44" s="461"/>
      <c r="E44" s="463"/>
      <c r="F44" s="461"/>
      <c r="G44" s="463"/>
      <c r="H44" s="461"/>
      <c r="I44" s="463"/>
    </row>
    <row r="45" spans="1:9" s="363" customFormat="1" ht="12" customHeight="1">
      <c r="A45" s="467" t="s">
        <v>571</v>
      </c>
      <c r="B45" s="721"/>
      <c r="C45" s="722"/>
      <c r="D45" s="461">
        <v>215200</v>
      </c>
      <c r="E45" s="723"/>
      <c r="F45" s="724">
        <v>0</v>
      </c>
      <c r="G45" s="723"/>
      <c r="H45" s="461">
        <v>215200</v>
      </c>
      <c r="I45" s="723"/>
    </row>
    <row r="46" spans="1:9" s="363" customFormat="1" ht="12" customHeight="1">
      <c r="A46" s="743" t="s">
        <v>606</v>
      </c>
      <c r="B46" s="721"/>
      <c r="C46" s="722"/>
      <c r="D46" s="461"/>
      <c r="E46" s="723"/>
      <c r="F46" s="724"/>
      <c r="G46" s="723"/>
      <c r="H46" s="461"/>
      <c r="I46" s="723"/>
    </row>
    <row r="47" spans="1:9" ht="12" customHeight="1">
      <c r="A47" s="467" t="s">
        <v>226</v>
      </c>
      <c r="B47" s="461">
        <v>141156</v>
      </c>
      <c r="C47" s="462"/>
      <c r="D47" s="461">
        <v>141156</v>
      </c>
      <c r="E47" s="463"/>
      <c r="F47" s="461">
        <v>17207</v>
      </c>
      <c r="G47" s="463"/>
      <c r="H47" s="461">
        <v>98156</v>
      </c>
      <c r="I47" s="463"/>
    </row>
    <row r="48" spans="1:9" ht="12" customHeight="1">
      <c r="A48" s="467" t="s">
        <v>319</v>
      </c>
      <c r="B48" s="461">
        <v>80000</v>
      </c>
      <c r="C48" s="462"/>
      <c r="D48" s="461">
        <v>80000</v>
      </c>
      <c r="E48" s="463"/>
      <c r="F48" s="461">
        <v>2787</v>
      </c>
      <c r="G48" s="463"/>
      <c r="H48" s="461">
        <v>93000</v>
      </c>
      <c r="I48" s="463"/>
    </row>
    <row r="49" spans="1:9" ht="12" customHeight="1">
      <c r="A49" s="477" t="s">
        <v>17</v>
      </c>
      <c r="B49" s="461">
        <v>38011</v>
      </c>
      <c r="C49" s="462"/>
      <c r="D49" s="461">
        <v>38011</v>
      </c>
      <c r="E49" s="463"/>
      <c r="F49" s="461">
        <v>16271</v>
      </c>
      <c r="G49" s="463"/>
      <c r="H49" s="461">
        <v>48500</v>
      </c>
      <c r="I49" s="463"/>
    </row>
    <row r="50" spans="1:9" ht="12" customHeight="1">
      <c r="A50" s="477" t="s">
        <v>18</v>
      </c>
      <c r="B50" s="461">
        <f>SUM(B52:B53)</f>
        <v>1331032</v>
      </c>
      <c r="C50" s="462"/>
      <c r="D50" s="461">
        <v>1115832</v>
      </c>
      <c r="E50" s="463"/>
      <c r="F50" s="461">
        <f>SUM(F52:F53)</f>
        <v>472777</v>
      </c>
      <c r="G50" s="463"/>
      <c r="H50" s="461">
        <v>1291298</v>
      </c>
      <c r="I50" s="713"/>
    </row>
    <row r="51" spans="1:9" ht="12" customHeight="1">
      <c r="A51" s="452" t="s">
        <v>228</v>
      </c>
      <c r="B51" s="461"/>
      <c r="C51" s="462"/>
      <c r="D51" s="461"/>
      <c r="E51" s="463"/>
      <c r="F51" s="461"/>
      <c r="G51" s="463"/>
      <c r="H51" s="461"/>
      <c r="I51" s="713"/>
    </row>
    <row r="52" spans="1:9" ht="12" customHeight="1">
      <c r="A52" s="460" t="s">
        <v>20</v>
      </c>
      <c r="B52" s="478">
        <v>985190</v>
      </c>
      <c r="C52" s="469"/>
      <c r="D52" s="478">
        <v>825420</v>
      </c>
      <c r="E52" s="471"/>
      <c r="F52" s="478">
        <v>349817</v>
      </c>
      <c r="G52" s="471"/>
      <c r="H52" s="478">
        <v>955220</v>
      </c>
      <c r="I52" s="718"/>
    </row>
    <row r="53" spans="1:9" ht="12" customHeight="1" thickBot="1">
      <c r="A53" s="460" t="s">
        <v>16</v>
      </c>
      <c r="B53" s="478">
        <v>345842</v>
      </c>
      <c r="C53" s="469"/>
      <c r="D53" s="478">
        <v>290412</v>
      </c>
      <c r="E53" s="471"/>
      <c r="F53" s="478">
        <v>122960</v>
      </c>
      <c r="G53" s="479"/>
      <c r="H53" s="478">
        <v>336078</v>
      </c>
      <c r="I53" s="718"/>
    </row>
    <row r="54" spans="1:9" ht="12" customHeight="1" thickBot="1">
      <c r="A54" s="472" t="s">
        <v>15</v>
      </c>
      <c r="B54" s="473">
        <f>SUM(B47+B48+B49+B50)</f>
        <v>1590199</v>
      </c>
      <c r="C54" s="480">
        <f>SUM(C42:C42)</f>
        <v>1660</v>
      </c>
      <c r="D54" s="473">
        <f>SUM(D45:D51)</f>
        <v>1590199</v>
      </c>
      <c r="E54" s="481">
        <f>SUM(E42)</f>
        <v>1660</v>
      </c>
      <c r="F54" s="473">
        <f>SUM(F47+F48+F49+F50)</f>
        <v>509042</v>
      </c>
      <c r="G54" s="475"/>
      <c r="H54" s="473">
        <f>SUM(H45+H47+H48+H49+H50)</f>
        <v>1746154</v>
      </c>
      <c r="I54" s="475">
        <f>SUM(I42)</f>
        <v>1660</v>
      </c>
    </row>
    <row r="55" ht="12" customHeight="1"/>
    <row r="56" spans="1:8" ht="12" customHeight="1">
      <c r="A56" s="773" t="s">
        <v>556</v>
      </c>
      <c r="B56" s="773"/>
      <c r="C56" s="773"/>
      <c r="D56" s="773"/>
      <c r="E56" s="773"/>
      <c r="H56" s="726">
        <v>777550</v>
      </c>
    </row>
    <row r="57" spans="1:8" ht="12" customHeight="1">
      <c r="A57" s="1" t="s">
        <v>557</v>
      </c>
      <c r="B57" s="5"/>
      <c r="C57" s="5"/>
      <c r="D57" s="5"/>
      <c r="H57" s="646">
        <v>777550</v>
      </c>
    </row>
    <row r="58" ht="12" customHeight="1">
      <c r="H58" s="646"/>
    </row>
    <row r="59" spans="1:8" ht="12" customHeight="1">
      <c r="A59" s="43" t="s">
        <v>554</v>
      </c>
      <c r="B59" s="43"/>
      <c r="H59" s="726">
        <f>SUM(H60)</f>
        <v>509042</v>
      </c>
    </row>
    <row r="60" spans="1:8" ht="12" customHeight="1">
      <c r="A60" s="1" t="s">
        <v>557</v>
      </c>
      <c r="H60" s="646">
        <v>509042</v>
      </c>
    </row>
    <row r="61" ht="12" customHeight="1">
      <c r="H61" s="646"/>
    </row>
    <row r="62" spans="1:8" ht="12" customHeight="1">
      <c r="A62" s="43" t="s">
        <v>555</v>
      </c>
      <c r="B62" s="43"/>
      <c r="C62" s="43"/>
      <c r="H62" s="726">
        <f>SUM(H63)</f>
        <v>268508</v>
      </c>
    </row>
    <row r="63" spans="1:8" ht="12" customHeight="1">
      <c r="A63" s="1" t="s">
        <v>557</v>
      </c>
      <c r="H63" s="646">
        <f>SUM(H57-H60)</f>
        <v>268508</v>
      </c>
    </row>
    <row r="64" spans="1:9" ht="3" customHeight="1" hidden="1">
      <c r="A64" s="205"/>
      <c r="B64" s="206"/>
      <c r="C64" s="206"/>
      <c r="D64" s="206"/>
      <c r="E64" s="206"/>
      <c r="F64" s="206"/>
      <c r="G64" s="206"/>
      <c r="H64" s="206"/>
      <c r="I64" s="206"/>
    </row>
    <row r="65" spans="1:9" ht="3" customHeight="1">
      <c r="A65" s="205"/>
      <c r="B65" s="206"/>
      <c r="C65" s="206"/>
      <c r="D65" s="206"/>
      <c r="E65" s="206"/>
      <c r="F65" s="206"/>
      <c r="G65" s="206"/>
      <c r="H65" s="206"/>
      <c r="I65" s="206"/>
    </row>
    <row r="66" spans="1:10" ht="12.75" customHeight="1">
      <c r="A66" s="807" t="s">
        <v>241</v>
      </c>
      <c r="B66" s="807"/>
      <c r="C66" s="807"/>
      <c r="D66" s="807"/>
      <c r="E66" s="807"/>
      <c r="F66" s="807"/>
      <c r="G66" s="807"/>
      <c r="H66" s="807"/>
      <c r="I66" s="807"/>
      <c r="J66" s="511"/>
    </row>
    <row r="67" spans="1:10" ht="13.5" customHeight="1">
      <c r="A67" s="819" t="s">
        <v>242</v>
      </c>
      <c r="B67" s="819"/>
      <c r="C67" s="819"/>
      <c r="D67" s="819"/>
      <c r="E67" s="819"/>
      <c r="F67" s="819"/>
      <c r="G67" s="819"/>
      <c r="H67" s="819"/>
      <c r="I67" s="819"/>
      <c r="J67" s="512"/>
    </row>
    <row r="68" spans="1:10" ht="17.25" customHeight="1" thickBot="1">
      <c r="A68" s="445" t="s">
        <v>220</v>
      </c>
      <c r="B68" s="179"/>
      <c r="C68" s="179"/>
      <c r="D68" s="179"/>
      <c r="E68" s="179"/>
      <c r="F68" s="179"/>
      <c r="G68" s="179"/>
      <c r="H68" s="179"/>
      <c r="I68" s="179"/>
      <c r="J68" s="179"/>
    </row>
    <row r="69" spans="1:10" ht="12" customHeight="1" thickBot="1">
      <c r="A69" s="808"/>
      <c r="B69" s="816" t="s">
        <v>376</v>
      </c>
      <c r="C69" s="810"/>
      <c r="D69" s="810"/>
      <c r="E69" s="810"/>
      <c r="F69" s="810"/>
      <c r="G69" s="810"/>
      <c r="H69" s="810"/>
      <c r="I69" s="811"/>
      <c r="J69" s="179"/>
    </row>
    <row r="70" spans="1:10" ht="12" customHeight="1">
      <c r="A70" s="809"/>
      <c r="B70" s="812" t="s">
        <v>268</v>
      </c>
      <c r="C70" s="806"/>
      <c r="D70" s="812" t="s">
        <v>269</v>
      </c>
      <c r="E70" s="806"/>
      <c r="F70" s="813" t="s">
        <v>415</v>
      </c>
      <c r="G70" s="814"/>
      <c r="H70" s="805" t="s">
        <v>420</v>
      </c>
      <c r="I70" s="806"/>
      <c r="J70" s="179"/>
    </row>
    <row r="71" spans="1:10" ht="12" customHeight="1" thickBot="1">
      <c r="A71" s="809"/>
      <c r="B71" s="812"/>
      <c r="C71" s="806"/>
      <c r="D71" s="812"/>
      <c r="E71" s="806"/>
      <c r="F71" s="812" t="s">
        <v>417</v>
      </c>
      <c r="G71" s="806"/>
      <c r="H71" s="803"/>
      <c r="I71" s="804"/>
      <c r="J71" s="179"/>
    </row>
    <row r="72" spans="1:10" ht="15" customHeight="1" thickBot="1">
      <c r="A72" s="472" t="s">
        <v>12</v>
      </c>
      <c r="B72" s="802">
        <f>SUM(B81+C81)</f>
        <v>391214</v>
      </c>
      <c r="C72" s="800"/>
      <c r="D72" s="802">
        <f>SUM(D81+E81)</f>
        <v>391214</v>
      </c>
      <c r="E72" s="800"/>
      <c r="F72" s="802">
        <f>SUM(F81+G81)</f>
        <v>178486</v>
      </c>
      <c r="G72" s="801"/>
      <c r="H72" s="802">
        <f>SUM(H81+I81)</f>
        <v>382532</v>
      </c>
      <c r="I72" s="801"/>
      <c r="J72" s="179"/>
    </row>
    <row r="73" spans="1:10" ht="13.5" customHeight="1" thickBot="1">
      <c r="A73" s="447" t="s">
        <v>13</v>
      </c>
      <c r="B73" s="448" t="s">
        <v>131</v>
      </c>
      <c r="C73" s="449" t="s">
        <v>146</v>
      </c>
      <c r="D73" s="450" t="s">
        <v>131</v>
      </c>
      <c r="E73" s="449" t="s">
        <v>146</v>
      </c>
      <c r="F73" s="448" t="s">
        <v>131</v>
      </c>
      <c r="G73" s="451" t="s">
        <v>146</v>
      </c>
      <c r="H73" s="448" t="s">
        <v>131</v>
      </c>
      <c r="I73" s="451" t="s">
        <v>146</v>
      </c>
      <c r="J73" s="179"/>
    </row>
    <row r="74" spans="1:10" ht="12" customHeight="1" thickTop="1">
      <c r="A74" s="452"/>
      <c r="B74" s="482"/>
      <c r="C74" s="483"/>
      <c r="D74" s="464"/>
      <c r="E74" s="484"/>
      <c r="F74" s="464"/>
      <c r="G74" s="484"/>
      <c r="H74" s="500"/>
      <c r="I74" s="455"/>
      <c r="J74" s="179"/>
    </row>
    <row r="75" spans="1:10" ht="12" customHeight="1">
      <c r="A75" s="456" t="s">
        <v>14</v>
      </c>
      <c r="B75" s="485"/>
      <c r="C75" s="486"/>
      <c r="D75" s="461"/>
      <c r="E75" s="487"/>
      <c r="F75" s="461"/>
      <c r="G75" s="487"/>
      <c r="H75" s="502"/>
      <c r="I75" s="459"/>
      <c r="J75" s="179"/>
    </row>
    <row r="76" spans="1:10" ht="12" customHeight="1">
      <c r="A76" s="477" t="s">
        <v>225</v>
      </c>
      <c r="B76" s="485">
        <v>1850</v>
      </c>
      <c r="C76" s="486"/>
      <c r="D76" s="485">
        <v>1850</v>
      </c>
      <c r="E76" s="487"/>
      <c r="F76" s="461">
        <v>0</v>
      </c>
      <c r="G76" s="487"/>
      <c r="H76" s="502">
        <v>1850</v>
      </c>
      <c r="I76" s="713"/>
      <c r="J76" s="179"/>
    </row>
    <row r="77" spans="1:10" ht="12" customHeight="1">
      <c r="A77" s="477" t="s">
        <v>17</v>
      </c>
      <c r="B77" s="485">
        <v>664</v>
      </c>
      <c r="C77" s="486"/>
      <c r="D77" s="485">
        <v>664</v>
      </c>
      <c r="E77" s="487"/>
      <c r="F77" s="461">
        <v>96</v>
      </c>
      <c r="G77" s="487"/>
      <c r="H77" s="502">
        <v>664</v>
      </c>
      <c r="I77" s="713"/>
      <c r="J77" s="179"/>
    </row>
    <row r="78" spans="1:10" ht="12" customHeight="1">
      <c r="A78" s="477" t="s">
        <v>18</v>
      </c>
      <c r="B78" s="461">
        <f>SUM(B79:B80)</f>
        <v>388700</v>
      </c>
      <c r="C78" s="462"/>
      <c r="D78" s="461">
        <f>SUM(D79:D80)</f>
        <v>388700</v>
      </c>
      <c r="E78" s="463"/>
      <c r="F78" s="461">
        <f>SUM(F79:F80)</f>
        <v>178390</v>
      </c>
      <c r="G78" s="487"/>
      <c r="H78" s="502">
        <f>SUM(H79:H80)</f>
        <v>380018</v>
      </c>
      <c r="I78" s="713"/>
      <c r="J78" s="171"/>
    </row>
    <row r="79" spans="1:10" ht="12" customHeight="1">
      <c r="A79" s="460" t="s">
        <v>20</v>
      </c>
      <c r="B79" s="488">
        <v>288360</v>
      </c>
      <c r="C79" s="489"/>
      <c r="D79" s="488">
        <v>288360</v>
      </c>
      <c r="E79" s="490"/>
      <c r="F79" s="478">
        <v>132145</v>
      </c>
      <c r="G79" s="490"/>
      <c r="H79" s="717">
        <v>281238</v>
      </c>
      <c r="I79" s="718"/>
      <c r="J79" s="180"/>
    </row>
    <row r="80" spans="1:9" ht="12" customHeight="1" thickBot="1">
      <c r="A80" s="491" t="s">
        <v>16</v>
      </c>
      <c r="B80" s="492">
        <v>100340</v>
      </c>
      <c r="C80" s="493"/>
      <c r="D80" s="492">
        <v>100340</v>
      </c>
      <c r="E80" s="495"/>
      <c r="F80" s="494">
        <v>46245</v>
      </c>
      <c r="G80" s="495"/>
      <c r="H80" s="717">
        <v>98780</v>
      </c>
      <c r="I80" s="718"/>
    </row>
    <row r="81" spans="1:9" ht="12" customHeight="1" thickBot="1">
      <c r="A81" s="472" t="s">
        <v>15</v>
      </c>
      <c r="B81" s="473">
        <f>SUM(B76+B77+B78)</f>
        <v>391214</v>
      </c>
      <c r="C81" s="474"/>
      <c r="D81" s="473">
        <f>SUM(D76+D77+D78)</f>
        <v>391214</v>
      </c>
      <c r="E81" s="475"/>
      <c r="F81" s="473">
        <f>SUM(F76+F77+F78)</f>
        <v>178486</v>
      </c>
      <c r="G81" s="496"/>
      <c r="H81" s="481">
        <f>SUM(H76+H77+H78)</f>
        <v>382532</v>
      </c>
      <c r="I81" s="715"/>
    </row>
    <row r="82" spans="1:9" ht="9" customHeight="1">
      <c r="A82" s="288"/>
      <c r="B82" s="288"/>
      <c r="C82" s="288"/>
      <c r="D82" s="235"/>
      <c r="E82" s="235"/>
      <c r="F82" s="285"/>
      <c r="G82" s="235"/>
      <c r="H82" s="235"/>
      <c r="I82" s="285"/>
    </row>
    <row r="83" spans="1:9" ht="9" customHeight="1">
      <c r="A83" s="288"/>
      <c r="B83" s="288"/>
      <c r="C83" s="288"/>
      <c r="D83" s="235"/>
      <c r="E83" s="235"/>
      <c r="F83" s="285"/>
      <c r="G83" s="235"/>
      <c r="H83" s="235"/>
      <c r="I83" s="285"/>
    </row>
    <row r="84" spans="1:9" ht="12" customHeight="1">
      <c r="A84" s="773" t="s">
        <v>558</v>
      </c>
      <c r="B84" s="773"/>
      <c r="C84" s="773"/>
      <c r="D84" s="773"/>
      <c r="E84" s="773"/>
      <c r="H84" s="726">
        <f>SUM(H85)</f>
        <v>190700</v>
      </c>
      <c r="I84" s="285"/>
    </row>
    <row r="85" spans="1:9" ht="12" customHeight="1">
      <c r="A85" s="1" t="s">
        <v>553</v>
      </c>
      <c r="B85" s="5"/>
      <c r="C85" s="5"/>
      <c r="D85" s="5"/>
      <c r="H85" s="646">
        <v>190700</v>
      </c>
      <c r="I85" s="285"/>
    </row>
    <row r="86" spans="8:9" ht="12" customHeight="1">
      <c r="H86" s="646"/>
      <c r="I86" s="285"/>
    </row>
    <row r="87" spans="1:9" ht="12" customHeight="1">
      <c r="A87" s="43" t="s">
        <v>554</v>
      </c>
      <c r="B87" s="43"/>
      <c r="H87" s="726">
        <f>SUM(H88)</f>
        <v>178486</v>
      </c>
      <c r="I87" s="285"/>
    </row>
    <row r="88" spans="1:9" ht="12" customHeight="1">
      <c r="A88" s="1" t="s">
        <v>553</v>
      </c>
      <c r="H88" s="646">
        <v>178486</v>
      </c>
      <c r="I88" s="285"/>
    </row>
    <row r="89" spans="8:9" ht="12" customHeight="1">
      <c r="H89" s="646"/>
      <c r="I89" s="285"/>
    </row>
    <row r="90" spans="1:9" ht="12" customHeight="1">
      <c r="A90" s="43" t="s">
        <v>555</v>
      </c>
      <c r="B90" s="43"/>
      <c r="C90" s="43"/>
      <c r="H90" s="726">
        <f>SUM(H91)</f>
        <v>12214</v>
      </c>
      <c r="I90" s="285"/>
    </row>
    <row r="91" spans="1:9" ht="12" customHeight="1">
      <c r="A91" s="1" t="s">
        <v>553</v>
      </c>
      <c r="H91" s="646">
        <f>SUM(H85-H88)</f>
        <v>12214</v>
      </c>
      <c r="I91" s="285"/>
    </row>
    <row r="92" spans="1:9" ht="9" customHeight="1">
      <c r="A92" s="288"/>
      <c r="B92" s="288"/>
      <c r="C92" s="288"/>
      <c r="D92" s="235"/>
      <c r="E92" s="235"/>
      <c r="F92" s="285"/>
      <c r="G92" s="235"/>
      <c r="H92" s="235"/>
      <c r="I92" s="285"/>
    </row>
    <row r="93" spans="1:9" ht="9" customHeight="1">
      <c r="A93" s="288"/>
      <c r="B93" s="288"/>
      <c r="C93" s="288"/>
      <c r="D93" s="235"/>
      <c r="E93" s="235"/>
      <c r="F93" s="285"/>
      <c r="G93" s="235"/>
      <c r="H93" s="235"/>
      <c r="I93" s="285"/>
    </row>
    <row r="94" spans="1:9" ht="9" customHeight="1">
      <c r="A94" s="288"/>
      <c r="B94" s="288"/>
      <c r="C94" s="288"/>
      <c r="D94" s="235"/>
      <c r="E94" s="235"/>
      <c r="F94" s="285"/>
      <c r="G94" s="235"/>
      <c r="H94" s="235"/>
      <c r="I94" s="285"/>
    </row>
    <row r="95" spans="1:10" ht="12" customHeight="1">
      <c r="A95" s="807" t="s">
        <v>129</v>
      </c>
      <c r="B95" s="807"/>
      <c r="C95" s="807"/>
      <c r="D95" s="807"/>
      <c r="E95" s="807"/>
      <c r="F95" s="807"/>
      <c r="G95" s="807"/>
      <c r="H95" s="807"/>
      <c r="I95" s="807"/>
      <c r="J95" s="511"/>
    </row>
    <row r="96" spans="1:10" ht="12" customHeight="1">
      <c r="A96" s="807" t="s">
        <v>369</v>
      </c>
      <c r="B96" s="807"/>
      <c r="C96" s="807"/>
      <c r="D96" s="807"/>
      <c r="E96" s="807"/>
      <c r="F96" s="807"/>
      <c r="G96" s="807"/>
      <c r="H96" s="807"/>
      <c r="I96" s="807"/>
      <c r="J96" s="511"/>
    </row>
    <row r="97" ht="12" customHeight="1" thickBot="1">
      <c r="A97" s="510" t="s">
        <v>240</v>
      </c>
    </row>
    <row r="98" spans="1:9" ht="12" customHeight="1" thickBot="1">
      <c r="A98" s="817"/>
      <c r="B98" s="816" t="s">
        <v>376</v>
      </c>
      <c r="C98" s="810"/>
      <c r="D98" s="810"/>
      <c r="E98" s="810"/>
      <c r="F98" s="810"/>
      <c r="G98" s="810"/>
      <c r="H98" s="810"/>
      <c r="I98" s="811"/>
    </row>
    <row r="99" spans="1:9" ht="12" customHeight="1">
      <c r="A99" s="818"/>
      <c r="B99" s="812" t="s">
        <v>268</v>
      </c>
      <c r="C99" s="806"/>
      <c r="D99" s="812" t="s">
        <v>269</v>
      </c>
      <c r="E99" s="806"/>
      <c r="F99" s="812" t="s">
        <v>415</v>
      </c>
      <c r="G99" s="806"/>
      <c r="H99" s="812" t="s">
        <v>420</v>
      </c>
      <c r="I99" s="806"/>
    </row>
    <row r="100" spans="1:9" ht="12" customHeight="1" thickBot="1">
      <c r="A100" s="818"/>
      <c r="B100" s="812"/>
      <c r="C100" s="806"/>
      <c r="D100" s="812"/>
      <c r="E100" s="806"/>
      <c r="F100" s="812" t="s">
        <v>417</v>
      </c>
      <c r="G100" s="806"/>
      <c r="H100" s="815"/>
      <c r="I100" s="804"/>
    </row>
    <row r="101" spans="1:9" ht="12" customHeight="1" thickBot="1">
      <c r="A101" s="497" t="s">
        <v>12</v>
      </c>
      <c r="B101" s="802">
        <f>SUM(B112+C112)</f>
        <v>27105</v>
      </c>
      <c r="C101" s="801"/>
      <c r="D101" s="802">
        <f>SUM(D112+E112)</f>
        <v>27105</v>
      </c>
      <c r="E101" s="801"/>
      <c r="F101" s="802">
        <f>SUM(F112+G112)</f>
        <v>11629</v>
      </c>
      <c r="G101" s="801"/>
      <c r="H101" s="802">
        <f>SUM(H112)</f>
        <v>27105</v>
      </c>
      <c r="I101" s="801"/>
    </row>
    <row r="102" spans="1:9" ht="12" customHeight="1" thickBot="1">
      <c r="A102" s="498" t="s">
        <v>13</v>
      </c>
      <c r="B102" s="448" t="s">
        <v>131</v>
      </c>
      <c r="C102" s="449" t="s">
        <v>146</v>
      </c>
      <c r="D102" s="450" t="s">
        <v>131</v>
      </c>
      <c r="E102" s="449" t="s">
        <v>146</v>
      </c>
      <c r="F102" s="448" t="s">
        <v>131</v>
      </c>
      <c r="G102" s="451" t="s">
        <v>146</v>
      </c>
      <c r="H102" s="448" t="s">
        <v>131</v>
      </c>
      <c r="I102" s="451" t="s">
        <v>146</v>
      </c>
    </row>
    <row r="103" spans="1:9" ht="6" customHeight="1" thickTop="1">
      <c r="A103" s="499"/>
      <c r="B103" s="464"/>
      <c r="C103" s="465"/>
      <c r="D103" s="500"/>
      <c r="E103" s="484"/>
      <c r="F103" s="464"/>
      <c r="G103" s="465"/>
      <c r="H103" s="464"/>
      <c r="I103" s="455"/>
    </row>
    <row r="104" spans="1:9" ht="12" customHeight="1">
      <c r="A104" s="501" t="s">
        <v>14</v>
      </c>
      <c r="B104" s="461"/>
      <c r="C104" s="463"/>
      <c r="D104" s="502"/>
      <c r="E104" s="487"/>
      <c r="F104" s="461"/>
      <c r="G104" s="463"/>
      <c r="H104" s="461"/>
      <c r="I104" s="459"/>
    </row>
    <row r="105" spans="1:9" ht="12" customHeight="1">
      <c r="A105" s="499" t="s">
        <v>228</v>
      </c>
      <c r="B105" s="461"/>
      <c r="C105" s="463"/>
      <c r="D105" s="502"/>
      <c r="E105" s="487"/>
      <c r="F105" s="461"/>
      <c r="G105" s="463"/>
      <c r="H105" s="461"/>
      <c r="I105" s="459"/>
    </row>
    <row r="106" spans="1:9" ht="12" customHeight="1">
      <c r="A106" s="468" t="s">
        <v>248</v>
      </c>
      <c r="B106" s="461">
        <v>20971</v>
      </c>
      <c r="C106" s="463"/>
      <c r="D106" s="461">
        <v>20971</v>
      </c>
      <c r="E106" s="487"/>
      <c r="F106" s="461">
        <v>9560</v>
      </c>
      <c r="G106" s="463"/>
      <c r="H106" s="461">
        <v>18235</v>
      </c>
      <c r="I106" s="713"/>
    </row>
    <row r="107" spans="1:9" ht="12" customHeight="1">
      <c r="A107" s="503" t="s">
        <v>247</v>
      </c>
      <c r="B107" s="461">
        <v>1660</v>
      </c>
      <c r="C107" s="463"/>
      <c r="D107" s="461">
        <v>1660</v>
      </c>
      <c r="E107" s="487"/>
      <c r="F107" s="461">
        <v>0</v>
      </c>
      <c r="G107" s="463"/>
      <c r="H107" s="461">
        <v>4000</v>
      </c>
      <c r="I107" s="713"/>
    </row>
    <row r="108" spans="1:9" ht="12" customHeight="1">
      <c r="A108" s="468" t="s">
        <v>17</v>
      </c>
      <c r="B108" s="461">
        <v>1580</v>
      </c>
      <c r="C108" s="463"/>
      <c r="D108" s="461">
        <v>1580</v>
      </c>
      <c r="E108" s="487"/>
      <c r="F108" s="461">
        <v>566</v>
      </c>
      <c r="G108" s="463"/>
      <c r="H108" s="461">
        <v>1600</v>
      </c>
      <c r="I108" s="713"/>
    </row>
    <row r="109" spans="1:9" ht="12" customHeight="1">
      <c r="A109" s="468" t="s">
        <v>249</v>
      </c>
      <c r="B109" s="461">
        <v>402</v>
      </c>
      <c r="C109" s="463"/>
      <c r="D109" s="461">
        <v>402</v>
      </c>
      <c r="E109" s="463"/>
      <c r="F109" s="461">
        <v>0</v>
      </c>
      <c r="G109" s="463"/>
      <c r="H109" s="461">
        <v>513</v>
      </c>
      <c r="I109" s="713"/>
    </row>
    <row r="110" spans="1:9" ht="12" customHeight="1">
      <c r="A110" s="468" t="s">
        <v>394</v>
      </c>
      <c r="B110" s="461">
        <v>2400</v>
      </c>
      <c r="C110" s="463"/>
      <c r="D110" s="461">
        <v>2400</v>
      </c>
      <c r="E110" s="463"/>
      <c r="F110" s="461">
        <v>1424</v>
      </c>
      <c r="G110" s="463"/>
      <c r="H110" s="461">
        <v>2600</v>
      </c>
      <c r="I110" s="713"/>
    </row>
    <row r="111" spans="1:9" ht="12" customHeight="1" thickBot="1">
      <c r="A111" s="468" t="s">
        <v>250</v>
      </c>
      <c r="B111" s="461">
        <v>92</v>
      </c>
      <c r="C111" s="463"/>
      <c r="D111" s="461">
        <v>92</v>
      </c>
      <c r="E111" s="487"/>
      <c r="F111" s="461">
        <v>79</v>
      </c>
      <c r="G111" s="463"/>
      <c r="H111" s="461">
        <v>157</v>
      </c>
      <c r="I111" s="713"/>
    </row>
    <row r="112" spans="1:9" ht="12" customHeight="1" thickBot="1">
      <c r="A112" s="497" t="s">
        <v>15</v>
      </c>
      <c r="B112" s="473">
        <f>SUM(B106:B111)</f>
        <v>27105</v>
      </c>
      <c r="C112" s="475"/>
      <c r="D112" s="481">
        <f>SUM(D106:D111)</f>
        <v>27105</v>
      </c>
      <c r="E112" s="496"/>
      <c r="F112" s="473">
        <f>SUM(F106:F111)</f>
        <v>11629</v>
      </c>
      <c r="G112" s="475"/>
      <c r="H112" s="473">
        <f>SUM(H106:H111)</f>
        <v>27105</v>
      </c>
      <c r="I112" s="715"/>
    </row>
    <row r="113" spans="1:9" s="349" customFormat="1" ht="10.5" customHeight="1">
      <c r="A113" s="234"/>
      <c r="B113" s="235"/>
      <c r="C113" s="235"/>
      <c r="D113" s="235"/>
      <c r="E113" s="235"/>
      <c r="F113" s="235"/>
      <c r="G113" s="235"/>
      <c r="H113" s="235"/>
      <c r="I113" s="235"/>
    </row>
    <row r="114" spans="1:9" s="349" customFormat="1" ht="10.5" customHeight="1">
      <c r="A114" s="234"/>
      <c r="B114" s="235"/>
      <c r="C114" s="235"/>
      <c r="D114" s="235"/>
      <c r="E114" s="235"/>
      <c r="F114" s="235"/>
      <c r="G114" s="235"/>
      <c r="H114" s="235"/>
      <c r="I114" s="235"/>
    </row>
    <row r="115" spans="1:9" s="349" customFormat="1" ht="10.5" customHeight="1">
      <c r="A115" s="773" t="s">
        <v>559</v>
      </c>
      <c r="B115" s="773"/>
      <c r="C115" s="773"/>
      <c r="D115" s="773"/>
      <c r="E115" s="773"/>
      <c r="F115" s="1"/>
      <c r="G115" s="1"/>
      <c r="H115" s="726">
        <f>SUM(H116)</f>
        <v>13700</v>
      </c>
      <c r="I115" s="285"/>
    </row>
    <row r="116" spans="1:9" s="349" customFormat="1" ht="10.5" customHeight="1">
      <c r="A116" s="1" t="s">
        <v>553</v>
      </c>
      <c r="B116" s="5"/>
      <c r="C116" s="5"/>
      <c r="D116" s="5"/>
      <c r="E116" s="1"/>
      <c r="F116" s="1"/>
      <c r="G116" s="1"/>
      <c r="H116" s="646">
        <v>13700</v>
      </c>
      <c r="I116" s="285"/>
    </row>
    <row r="117" spans="1:9" s="349" customFormat="1" ht="10.5" customHeight="1">
      <c r="A117" s="1"/>
      <c r="B117" s="1"/>
      <c r="C117" s="1"/>
      <c r="D117" s="1"/>
      <c r="E117" s="1"/>
      <c r="F117" s="1"/>
      <c r="G117" s="1"/>
      <c r="H117" s="646"/>
      <c r="I117" s="285"/>
    </row>
    <row r="118" spans="1:9" s="349" customFormat="1" ht="10.5" customHeight="1">
      <c r="A118" s="43" t="s">
        <v>554</v>
      </c>
      <c r="B118" s="43"/>
      <c r="C118" s="1"/>
      <c r="D118" s="1"/>
      <c r="E118" s="1"/>
      <c r="F118" s="1"/>
      <c r="G118" s="1"/>
      <c r="H118" s="726">
        <f>SUM(H119)</f>
        <v>11629</v>
      </c>
      <c r="I118" s="285"/>
    </row>
    <row r="119" spans="1:9" s="349" customFormat="1" ht="10.5" customHeight="1">
      <c r="A119" s="1" t="s">
        <v>553</v>
      </c>
      <c r="B119" s="1"/>
      <c r="C119" s="1"/>
      <c r="D119" s="1"/>
      <c r="E119" s="1"/>
      <c r="F119" s="1"/>
      <c r="G119" s="1"/>
      <c r="H119" s="646">
        <v>11629</v>
      </c>
      <c r="I119" s="285"/>
    </row>
    <row r="120" spans="1:9" s="349" customFormat="1" ht="10.5" customHeight="1">
      <c r="A120" s="1"/>
      <c r="B120" s="1"/>
      <c r="C120" s="1"/>
      <c r="D120" s="1"/>
      <c r="E120" s="1"/>
      <c r="F120" s="1"/>
      <c r="G120" s="1"/>
      <c r="H120" s="646"/>
      <c r="I120" s="285"/>
    </row>
    <row r="121" spans="1:9" s="349" customFormat="1" ht="10.5" customHeight="1">
      <c r="A121" s="43" t="s">
        <v>555</v>
      </c>
      <c r="B121" s="43"/>
      <c r="C121" s="43"/>
      <c r="D121" s="1"/>
      <c r="E121" s="1"/>
      <c r="F121" s="1"/>
      <c r="G121" s="1"/>
      <c r="H121" s="726">
        <f>SUM(H122)</f>
        <v>2071</v>
      </c>
      <c r="I121" s="285"/>
    </row>
    <row r="122" spans="1:9" s="349" customFormat="1" ht="10.5" customHeight="1">
      <c r="A122" s="1" t="s">
        <v>553</v>
      </c>
      <c r="B122" s="1"/>
      <c r="C122" s="1"/>
      <c r="D122" s="1"/>
      <c r="E122" s="1"/>
      <c r="F122" s="1"/>
      <c r="G122" s="1"/>
      <c r="H122" s="646">
        <f>SUM(H116-H119)</f>
        <v>2071</v>
      </c>
      <c r="I122" s="285"/>
    </row>
    <row r="123" spans="1:9" s="349" customFormat="1" ht="10.5" customHeight="1">
      <c r="A123" s="234"/>
      <c r="B123" s="235"/>
      <c r="C123" s="235"/>
      <c r="D123" s="235"/>
      <c r="E123" s="235"/>
      <c r="F123" s="235"/>
      <c r="G123" s="235"/>
      <c r="H123" s="235"/>
      <c r="I123" s="235"/>
    </row>
    <row r="124" spans="1:9" s="349" customFormat="1" ht="10.5" customHeight="1">
      <c r="A124" s="234"/>
      <c r="B124" s="235"/>
      <c r="C124" s="235"/>
      <c r="D124" s="235"/>
      <c r="E124" s="235"/>
      <c r="F124" s="235"/>
      <c r="G124" s="235"/>
      <c r="H124" s="235"/>
      <c r="I124" s="235"/>
    </row>
    <row r="125" spans="1:9" s="349" customFormat="1" ht="10.5" customHeight="1">
      <c r="A125" s="234"/>
      <c r="B125" s="235"/>
      <c r="C125" s="235"/>
      <c r="D125" s="235"/>
      <c r="E125" s="235"/>
      <c r="F125" s="235"/>
      <c r="G125" s="235"/>
      <c r="H125" s="235"/>
      <c r="I125" s="235"/>
    </row>
    <row r="126" spans="1:9" s="349" customFormat="1" ht="10.5" customHeight="1">
      <c r="A126" s="234"/>
      <c r="B126" s="235"/>
      <c r="C126" s="235"/>
      <c r="D126" s="235"/>
      <c r="E126" s="235"/>
      <c r="F126" s="235"/>
      <c r="G126" s="235"/>
      <c r="H126" s="235"/>
      <c r="I126" s="235"/>
    </row>
    <row r="127" spans="1:9" s="349" customFormat="1" ht="10.5" customHeight="1">
      <c r="A127" s="234"/>
      <c r="B127" s="235"/>
      <c r="C127" s="235"/>
      <c r="D127" s="235"/>
      <c r="E127" s="235"/>
      <c r="F127" s="235"/>
      <c r="G127" s="235"/>
      <c r="H127" s="235"/>
      <c r="I127" s="235"/>
    </row>
    <row r="128" spans="1:9" s="349" customFormat="1" ht="10.5" customHeight="1">
      <c r="A128" s="234"/>
      <c r="B128" s="235"/>
      <c r="C128" s="235"/>
      <c r="D128" s="235"/>
      <c r="E128" s="235"/>
      <c r="F128" s="235"/>
      <c r="G128" s="235"/>
      <c r="H128" s="235"/>
      <c r="I128" s="235"/>
    </row>
    <row r="129" spans="1:9" s="349" customFormat="1" ht="10.5" customHeight="1">
      <c r="A129" s="234"/>
      <c r="B129" s="235"/>
      <c r="C129" s="235"/>
      <c r="D129" s="235"/>
      <c r="E129" s="235"/>
      <c r="F129" s="235"/>
      <c r="G129" s="235"/>
      <c r="H129" s="235"/>
      <c r="I129" s="235"/>
    </row>
    <row r="130" spans="1:9" ht="12" customHeight="1">
      <c r="A130" s="311"/>
      <c r="B130" s="312"/>
      <c r="C130" s="312"/>
      <c r="D130" s="312"/>
      <c r="E130" s="312"/>
      <c r="F130" s="312"/>
      <c r="G130" s="312"/>
      <c r="H130" s="312"/>
      <c r="I130" s="312"/>
    </row>
    <row r="131" spans="1:9" ht="12.75" customHeight="1">
      <c r="A131" s="807" t="s">
        <v>560</v>
      </c>
      <c r="B131" s="807"/>
      <c r="C131" s="807"/>
      <c r="D131" s="807"/>
      <c r="E131" s="807"/>
      <c r="F131" s="807"/>
      <c r="G131" s="807"/>
      <c r="H131" s="807"/>
      <c r="I131" s="807"/>
    </row>
    <row r="132" spans="1:9" ht="12" customHeight="1">
      <c r="A132" s="807" t="s">
        <v>551</v>
      </c>
      <c r="B132" s="807"/>
      <c r="C132" s="807"/>
      <c r="D132" s="807"/>
      <c r="E132" s="807"/>
      <c r="F132" s="807"/>
      <c r="G132" s="807"/>
      <c r="H132" s="807"/>
      <c r="I132" s="807"/>
    </row>
    <row r="133" ht="12" customHeight="1" thickBot="1">
      <c r="A133" s="509" t="s">
        <v>220</v>
      </c>
    </row>
    <row r="134" spans="1:9" ht="12" customHeight="1" thickBot="1">
      <c r="A134" s="808"/>
      <c r="B134" s="816" t="s">
        <v>376</v>
      </c>
      <c r="C134" s="810"/>
      <c r="D134" s="810"/>
      <c r="E134" s="810"/>
      <c r="F134" s="810"/>
      <c r="G134" s="810"/>
      <c r="H134" s="810"/>
      <c r="I134" s="811"/>
    </row>
    <row r="135" spans="1:9" ht="12" customHeight="1">
      <c r="A135" s="809"/>
      <c r="B135" s="812" t="s">
        <v>268</v>
      </c>
      <c r="C135" s="806"/>
      <c r="D135" s="812" t="s">
        <v>269</v>
      </c>
      <c r="E135" s="806"/>
      <c r="F135" s="813" t="s">
        <v>415</v>
      </c>
      <c r="G135" s="814"/>
      <c r="H135" s="813" t="s">
        <v>420</v>
      </c>
      <c r="I135" s="814"/>
    </row>
    <row r="136" spans="1:9" ht="12" customHeight="1" thickBot="1">
      <c r="A136" s="809"/>
      <c r="B136" s="812"/>
      <c r="C136" s="806"/>
      <c r="D136" s="812"/>
      <c r="E136" s="806"/>
      <c r="F136" s="812" t="s">
        <v>417</v>
      </c>
      <c r="G136" s="806"/>
      <c r="H136" s="815"/>
      <c r="I136" s="804"/>
    </row>
    <row r="137" spans="1:9" ht="12" customHeight="1" thickBot="1">
      <c r="A137" s="446" t="s">
        <v>12</v>
      </c>
      <c r="B137" s="800">
        <f>SUM(B147+C147)</f>
        <v>0</v>
      </c>
      <c r="C137" s="801"/>
      <c r="D137" s="802">
        <f>SUM(D147+E147)</f>
        <v>102400</v>
      </c>
      <c r="E137" s="801"/>
      <c r="F137" s="802">
        <f>SUM(F147+G147)</f>
        <v>30400</v>
      </c>
      <c r="G137" s="801"/>
      <c r="H137" s="802">
        <f>SUM(H147)</f>
        <v>102400</v>
      </c>
      <c r="I137" s="801"/>
    </row>
    <row r="138" spans="1:9" ht="12" customHeight="1" thickBot="1">
      <c r="A138" s="447" t="s">
        <v>13</v>
      </c>
      <c r="B138" s="733" t="s">
        <v>131</v>
      </c>
      <c r="C138" s="449" t="s">
        <v>146</v>
      </c>
      <c r="D138" s="450" t="s">
        <v>131</v>
      </c>
      <c r="E138" s="449" t="s">
        <v>146</v>
      </c>
      <c r="F138" s="448" t="s">
        <v>131</v>
      </c>
      <c r="G138" s="451" t="s">
        <v>146</v>
      </c>
      <c r="H138" s="448" t="s">
        <v>131</v>
      </c>
      <c r="I138" s="451" t="s">
        <v>146</v>
      </c>
    </row>
    <row r="139" spans="1:9" ht="3.75" customHeight="1" thickTop="1">
      <c r="A139" s="452"/>
      <c r="B139" s="734"/>
      <c r="C139" s="484"/>
      <c r="D139" s="464"/>
      <c r="E139" s="465"/>
      <c r="F139" s="464"/>
      <c r="G139" s="465"/>
      <c r="H139" s="464"/>
      <c r="I139" s="465"/>
    </row>
    <row r="140" spans="1:9" ht="12" customHeight="1">
      <c r="A140" s="456" t="s">
        <v>14</v>
      </c>
      <c r="B140" s="462"/>
      <c r="C140" s="487"/>
      <c r="D140" s="461"/>
      <c r="E140" s="463"/>
      <c r="F140" s="461"/>
      <c r="G140" s="463"/>
      <c r="H140" s="461"/>
      <c r="I140" s="463"/>
    </row>
    <row r="141" spans="1:9" ht="12" customHeight="1">
      <c r="A141" s="477" t="s">
        <v>19</v>
      </c>
      <c r="B141" s="502">
        <v>0</v>
      </c>
      <c r="C141" s="487"/>
      <c r="D141" s="461">
        <v>0</v>
      </c>
      <c r="E141" s="463"/>
      <c r="F141" s="461">
        <v>0</v>
      </c>
      <c r="G141" s="463"/>
      <c r="H141" s="461">
        <v>5200</v>
      </c>
      <c r="I141" s="713"/>
    </row>
    <row r="142" spans="1:9" ht="12" customHeight="1">
      <c r="A142" s="477" t="s">
        <v>17</v>
      </c>
      <c r="B142" s="502">
        <v>0</v>
      </c>
      <c r="C142" s="487"/>
      <c r="D142" s="461">
        <v>0</v>
      </c>
      <c r="E142" s="463"/>
      <c r="F142" s="461">
        <v>0</v>
      </c>
      <c r="G142" s="463"/>
      <c r="H142" s="461">
        <v>5100</v>
      </c>
      <c r="I142" s="713"/>
    </row>
    <row r="143" spans="1:9" ht="12" customHeight="1">
      <c r="A143" s="477" t="s">
        <v>18</v>
      </c>
      <c r="B143" s="502"/>
      <c r="C143" s="462"/>
      <c r="D143" s="461">
        <f>SUM(D144:D145)</f>
        <v>101750</v>
      </c>
      <c r="E143" s="462"/>
      <c r="F143" s="461">
        <f>SUM(F144:F145)</f>
        <v>30047</v>
      </c>
      <c r="G143" s="463"/>
      <c r="H143" s="461">
        <f>SUM(H144:H145)</f>
        <v>91450</v>
      </c>
      <c r="I143" s="713"/>
    </row>
    <row r="144" spans="1:9" ht="12" customHeight="1">
      <c r="A144" s="460" t="s">
        <v>20</v>
      </c>
      <c r="B144" s="502"/>
      <c r="C144" s="462"/>
      <c r="D144" s="478">
        <v>75480</v>
      </c>
      <c r="E144" s="462"/>
      <c r="F144" s="478">
        <v>22335</v>
      </c>
      <c r="G144" s="463"/>
      <c r="H144" s="478">
        <v>67815</v>
      </c>
      <c r="I144" s="713"/>
    </row>
    <row r="145" spans="1:9" ht="12" customHeight="1">
      <c r="A145" s="460" t="s">
        <v>16</v>
      </c>
      <c r="B145" s="502"/>
      <c r="C145" s="462"/>
      <c r="D145" s="478">
        <v>26270</v>
      </c>
      <c r="E145" s="462"/>
      <c r="F145" s="478">
        <v>7712</v>
      </c>
      <c r="G145" s="463"/>
      <c r="H145" s="478">
        <v>23635</v>
      </c>
      <c r="I145" s="713"/>
    </row>
    <row r="146" spans="1:9" ht="12" customHeight="1" thickBot="1">
      <c r="A146" s="735" t="s">
        <v>579</v>
      </c>
      <c r="B146" s="502"/>
      <c r="C146" s="462"/>
      <c r="D146" s="461">
        <v>650</v>
      </c>
      <c r="E146" s="462"/>
      <c r="F146" s="461">
        <v>353</v>
      </c>
      <c r="G146" s="463"/>
      <c r="H146" s="461">
        <v>650</v>
      </c>
      <c r="I146" s="713"/>
    </row>
    <row r="147" spans="1:9" ht="12" customHeight="1" thickBot="1">
      <c r="A147" s="505" t="s">
        <v>15</v>
      </c>
      <c r="B147" s="731">
        <f>SUM(B141:B142)</f>
        <v>0</v>
      </c>
      <c r="C147" s="731"/>
      <c r="D147" s="730">
        <f>SUM(D143+D146)</f>
        <v>102400</v>
      </c>
      <c r="E147" s="731"/>
      <c r="F147" s="730">
        <f>SUM(F143+F146)</f>
        <v>30400</v>
      </c>
      <c r="G147" s="732"/>
      <c r="H147" s="506">
        <f>SUM(H141+H142+H143+H146)</f>
        <v>102400</v>
      </c>
      <c r="I147" s="714"/>
    </row>
    <row r="148" spans="1:9" ht="12" customHeight="1">
      <c r="A148" s="727"/>
      <c r="B148" s="728"/>
      <c r="C148" s="728"/>
      <c r="D148" s="728"/>
      <c r="E148" s="728"/>
      <c r="F148" s="728"/>
      <c r="G148" s="728"/>
      <c r="H148" s="728"/>
      <c r="I148" s="729"/>
    </row>
    <row r="149" spans="1:9" ht="12" customHeight="1">
      <c r="A149" s="727"/>
      <c r="B149" s="728"/>
      <c r="C149" s="728"/>
      <c r="D149" s="728"/>
      <c r="E149" s="728"/>
      <c r="F149" s="728"/>
      <c r="G149" s="728"/>
      <c r="H149" s="728"/>
      <c r="I149" s="729"/>
    </row>
    <row r="150" spans="1:9" ht="12" customHeight="1">
      <c r="A150" s="773" t="s">
        <v>561</v>
      </c>
      <c r="B150" s="773"/>
      <c r="C150" s="773"/>
      <c r="D150" s="773"/>
      <c r="E150" s="773"/>
      <c r="H150" s="726">
        <f>SUM(H151)</f>
        <v>40960</v>
      </c>
      <c r="I150" s="285"/>
    </row>
    <row r="151" spans="1:9" ht="12" customHeight="1">
      <c r="A151" s="1" t="s">
        <v>562</v>
      </c>
      <c r="B151" s="5"/>
      <c r="C151" s="5"/>
      <c r="D151" s="5"/>
      <c r="H151" s="646">
        <v>40960</v>
      </c>
      <c r="I151" s="285"/>
    </row>
    <row r="152" spans="8:9" ht="12" customHeight="1">
      <c r="H152" s="646"/>
      <c r="I152" s="285"/>
    </row>
    <row r="153" spans="1:9" ht="12" customHeight="1">
      <c r="A153" s="773" t="s">
        <v>578</v>
      </c>
      <c r="B153" s="773"/>
      <c r="C153" s="773"/>
      <c r="H153" s="726">
        <f>SUM(H154)</f>
        <v>30400</v>
      </c>
      <c r="I153" s="285"/>
    </row>
    <row r="154" spans="1:9" ht="12" customHeight="1">
      <c r="A154" s="1" t="s">
        <v>562</v>
      </c>
      <c r="H154" s="646">
        <v>30400</v>
      </c>
      <c r="I154" s="285"/>
    </row>
    <row r="155" spans="8:9" ht="12" customHeight="1">
      <c r="H155" s="646"/>
      <c r="I155" s="285"/>
    </row>
    <row r="156" spans="1:9" ht="12" customHeight="1">
      <c r="A156" s="773" t="s">
        <v>563</v>
      </c>
      <c r="B156" s="773"/>
      <c r="C156" s="773"/>
      <c r="H156" s="726">
        <f>SUM(H157)</f>
        <v>10560</v>
      </c>
      <c r="I156" s="285"/>
    </row>
    <row r="157" spans="1:9" ht="12" customHeight="1">
      <c r="A157" s="1" t="s">
        <v>562</v>
      </c>
      <c r="H157" s="646">
        <f>SUM(H151-H154)</f>
        <v>10560</v>
      </c>
      <c r="I157" s="285"/>
    </row>
    <row r="160" spans="1:9" ht="15.75">
      <c r="A160" s="807" t="s">
        <v>560</v>
      </c>
      <c r="B160" s="807"/>
      <c r="C160" s="807"/>
      <c r="D160" s="807"/>
      <c r="E160" s="807"/>
      <c r="F160" s="807"/>
      <c r="G160" s="807"/>
      <c r="H160" s="807"/>
      <c r="I160" s="807"/>
    </row>
    <row r="161" spans="1:9" ht="15.75">
      <c r="A161" s="807" t="s">
        <v>549</v>
      </c>
      <c r="B161" s="807"/>
      <c r="C161" s="807"/>
      <c r="D161" s="807"/>
      <c r="E161" s="807"/>
      <c r="F161" s="807"/>
      <c r="G161" s="807"/>
      <c r="H161" s="807"/>
      <c r="I161" s="807"/>
    </row>
    <row r="162" ht="17.25" thickBot="1">
      <c r="A162" s="509" t="s">
        <v>220</v>
      </c>
    </row>
    <row r="163" spans="1:9" ht="14.25" thickBot="1">
      <c r="A163" s="808"/>
      <c r="B163" s="810" t="s">
        <v>376</v>
      </c>
      <c r="C163" s="810"/>
      <c r="D163" s="810"/>
      <c r="E163" s="810"/>
      <c r="F163" s="810"/>
      <c r="G163" s="810"/>
      <c r="H163" s="810"/>
      <c r="I163" s="811"/>
    </row>
    <row r="164" spans="1:9" ht="13.5">
      <c r="A164" s="809"/>
      <c r="B164" s="805" t="s">
        <v>268</v>
      </c>
      <c r="C164" s="806"/>
      <c r="D164" s="812" t="s">
        <v>269</v>
      </c>
      <c r="E164" s="806"/>
      <c r="F164" s="813" t="s">
        <v>415</v>
      </c>
      <c r="G164" s="814"/>
      <c r="H164" s="805" t="s">
        <v>420</v>
      </c>
      <c r="I164" s="806"/>
    </row>
    <row r="165" spans="1:9" ht="14.25" thickBot="1">
      <c r="A165" s="809"/>
      <c r="B165" s="805"/>
      <c r="C165" s="806"/>
      <c r="D165" s="812"/>
      <c r="E165" s="806"/>
      <c r="F165" s="812" t="s">
        <v>417</v>
      </c>
      <c r="G165" s="806"/>
      <c r="H165" s="803"/>
      <c r="I165" s="804"/>
    </row>
    <row r="166" spans="1:9" ht="14.25" thickBot="1">
      <c r="A166" s="446" t="s">
        <v>12</v>
      </c>
      <c r="B166" s="800">
        <f>SUM(B176+C176)</f>
        <v>0</v>
      </c>
      <c r="C166" s="801"/>
      <c r="D166" s="802">
        <f>SUM(D176+E176)</f>
        <v>76800</v>
      </c>
      <c r="E166" s="801"/>
      <c r="F166" s="802">
        <f>SUM(F176+G176)</f>
        <v>22400</v>
      </c>
      <c r="G166" s="801"/>
      <c r="H166" s="802">
        <f>SUM(H176)</f>
        <v>76800</v>
      </c>
      <c r="I166" s="801"/>
    </row>
    <row r="167" spans="1:9" ht="14.25" thickBot="1">
      <c r="A167" s="447" t="s">
        <v>13</v>
      </c>
      <c r="B167" s="733" t="s">
        <v>131</v>
      </c>
      <c r="C167" s="449" t="s">
        <v>146</v>
      </c>
      <c r="D167" s="450" t="s">
        <v>131</v>
      </c>
      <c r="E167" s="449" t="s">
        <v>146</v>
      </c>
      <c r="F167" s="448" t="s">
        <v>131</v>
      </c>
      <c r="G167" s="451" t="s">
        <v>146</v>
      </c>
      <c r="H167" s="448" t="s">
        <v>131</v>
      </c>
      <c r="I167" s="451" t="s">
        <v>146</v>
      </c>
    </row>
    <row r="168" spans="1:9" ht="14.25" thickTop="1">
      <c r="A168" s="452"/>
      <c r="B168" s="734"/>
      <c r="C168" s="484"/>
      <c r="D168" s="464"/>
      <c r="E168" s="465"/>
      <c r="F168" s="464"/>
      <c r="G168" s="465"/>
      <c r="H168" s="464"/>
      <c r="I168" s="465"/>
    </row>
    <row r="169" spans="1:9" ht="13.5">
      <c r="A169" s="456" t="s">
        <v>14</v>
      </c>
      <c r="B169" s="462"/>
      <c r="C169" s="487"/>
      <c r="D169" s="461"/>
      <c r="E169" s="463"/>
      <c r="F169" s="461"/>
      <c r="G169" s="463"/>
      <c r="H169" s="461"/>
      <c r="I169" s="463"/>
    </row>
    <row r="170" spans="1:9" ht="13.5">
      <c r="A170" s="477" t="s">
        <v>19</v>
      </c>
      <c r="B170" s="502">
        <v>0</v>
      </c>
      <c r="C170" s="487"/>
      <c r="D170" s="461">
        <v>0</v>
      </c>
      <c r="E170" s="463"/>
      <c r="F170" s="461">
        <v>0</v>
      </c>
      <c r="G170" s="463"/>
      <c r="H170" s="461">
        <v>3150</v>
      </c>
      <c r="I170" s="713"/>
    </row>
    <row r="171" spans="1:9" ht="13.5">
      <c r="A171" s="477" t="s">
        <v>17</v>
      </c>
      <c r="B171" s="502">
        <v>0</v>
      </c>
      <c r="C171" s="487"/>
      <c r="D171" s="461">
        <v>0</v>
      </c>
      <c r="E171" s="463"/>
      <c r="F171" s="461">
        <v>0</v>
      </c>
      <c r="G171" s="463"/>
      <c r="H171" s="461">
        <v>2700</v>
      </c>
      <c r="I171" s="713"/>
    </row>
    <row r="172" spans="1:11" ht="13.5">
      <c r="A172" s="477" t="s">
        <v>18</v>
      </c>
      <c r="B172" s="502"/>
      <c r="C172" s="462"/>
      <c r="D172" s="461">
        <f>SUM(D173:D174)</f>
        <v>76500</v>
      </c>
      <c r="E172" s="462"/>
      <c r="F172" s="461">
        <f>SUM(F173:F174)</f>
        <v>22400</v>
      </c>
      <c r="G172" s="463"/>
      <c r="H172" s="461">
        <f>SUM(H173:H174)</f>
        <v>70650</v>
      </c>
      <c r="I172" s="713"/>
      <c r="K172" s="174"/>
    </row>
    <row r="173" spans="1:11" ht="13.5">
      <c r="A173" s="460" t="s">
        <v>20</v>
      </c>
      <c r="B173" s="502"/>
      <c r="C173" s="462"/>
      <c r="D173" s="478">
        <v>56760</v>
      </c>
      <c r="E173" s="462"/>
      <c r="F173" s="478">
        <v>16670</v>
      </c>
      <c r="G173" s="463"/>
      <c r="H173" s="478">
        <v>52360</v>
      </c>
      <c r="I173" s="713"/>
      <c r="K173" s="719"/>
    </row>
    <row r="174" spans="1:11" ht="13.5">
      <c r="A174" s="460" t="s">
        <v>16</v>
      </c>
      <c r="B174" s="502"/>
      <c r="C174" s="462"/>
      <c r="D174" s="478">
        <v>19740</v>
      </c>
      <c r="E174" s="462"/>
      <c r="F174" s="478">
        <v>5730</v>
      </c>
      <c r="G174" s="463"/>
      <c r="H174" s="478">
        <v>18290</v>
      </c>
      <c r="I174" s="713"/>
      <c r="K174" s="720"/>
    </row>
    <row r="175" spans="1:11" ht="14.25" thickBot="1">
      <c r="A175" s="735" t="s">
        <v>579</v>
      </c>
      <c r="B175" s="502"/>
      <c r="C175" s="462"/>
      <c r="D175" s="736">
        <v>300</v>
      </c>
      <c r="E175" s="462"/>
      <c r="F175" s="478"/>
      <c r="G175" s="463"/>
      <c r="H175" s="461">
        <v>300</v>
      </c>
      <c r="I175" s="713"/>
      <c r="K175" s="720"/>
    </row>
    <row r="176" spans="1:11" ht="14.25" thickBot="1">
      <c r="A176" s="505" t="s">
        <v>15</v>
      </c>
      <c r="B176" s="508">
        <f>SUM(B170:B171)</f>
        <v>0</v>
      </c>
      <c r="C176" s="508"/>
      <c r="D176" s="506">
        <f>SUM(D172+D175)</f>
        <v>76800</v>
      </c>
      <c r="E176" s="508"/>
      <c r="F176" s="506">
        <f>SUM(F170+F171+F172)</f>
        <v>22400</v>
      </c>
      <c r="G176" s="507"/>
      <c r="H176" s="506">
        <f>SUM(H170+H171+H172+H175)</f>
        <v>76800</v>
      </c>
      <c r="I176" s="714"/>
      <c r="K176" s="720"/>
    </row>
    <row r="177" ht="12.75">
      <c r="K177" s="174"/>
    </row>
    <row r="178" ht="12.75">
      <c r="K178" s="174"/>
    </row>
    <row r="179" spans="1:11" ht="12.75">
      <c r="A179" s="773" t="s">
        <v>564</v>
      </c>
      <c r="B179" s="773"/>
      <c r="C179" s="773"/>
      <c r="D179" s="773"/>
      <c r="E179" s="773"/>
      <c r="H179" s="726">
        <f>SUM(H180)</f>
        <v>30720</v>
      </c>
      <c r="K179" s="174"/>
    </row>
    <row r="180" spans="1:11" ht="12.75">
      <c r="A180" s="1" t="s">
        <v>562</v>
      </c>
      <c r="B180" s="5"/>
      <c r="C180" s="5"/>
      <c r="D180" s="5"/>
      <c r="H180" s="646">
        <v>30720</v>
      </c>
      <c r="K180" s="174"/>
    </row>
    <row r="181" spans="8:11" ht="12.75">
      <c r="H181" s="646"/>
      <c r="K181" s="174"/>
    </row>
    <row r="182" spans="1:11" ht="12.75">
      <c r="A182" s="773" t="s">
        <v>578</v>
      </c>
      <c r="B182" s="773"/>
      <c r="C182" s="773"/>
      <c r="H182" s="726">
        <f>SUM(H183)</f>
        <v>22400</v>
      </c>
      <c r="K182" s="174"/>
    </row>
    <row r="183" spans="1:11" ht="12.75">
      <c r="A183" s="1" t="s">
        <v>562</v>
      </c>
      <c r="H183" s="646">
        <v>22400</v>
      </c>
      <c r="K183" s="174"/>
    </row>
    <row r="184" spans="8:11" ht="12.75">
      <c r="H184" s="646"/>
      <c r="K184" s="174"/>
    </row>
    <row r="185" spans="1:11" ht="12.75">
      <c r="A185" s="773" t="s">
        <v>563</v>
      </c>
      <c r="B185" s="773"/>
      <c r="C185" s="773"/>
      <c r="H185" s="726">
        <f>SUM(H186)</f>
        <v>8320</v>
      </c>
      <c r="K185" s="174"/>
    </row>
    <row r="186" spans="1:11" ht="12.75">
      <c r="A186" s="1" t="s">
        <v>562</v>
      </c>
      <c r="H186" s="646">
        <f>SUM(H180-H183)</f>
        <v>8320</v>
      </c>
      <c r="K186" s="174"/>
    </row>
    <row r="187" ht="12.75">
      <c r="K187" s="174"/>
    </row>
    <row r="188" ht="12.75">
      <c r="K188" s="174"/>
    </row>
    <row r="189" ht="12.75">
      <c r="K189" s="174"/>
    </row>
    <row r="190" ht="12.75">
      <c r="K190" s="174"/>
    </row>
    <row r="191" ht="12.75">
      <c r="K191" s="174"/>
    </row>
    <row r="192" spans="1:9" ht="15.75">
      <c r="A192" s="807" t="s">
        <v>560</v>
      </c>
      <c r="B192" s="807"/>
      <c r="C192" s="807"/>
      <c r="D192" s="807"/>
      <c r="E192" s="807"/>
      <c r="F192" s="807"/>
      <c r="G192" s="807"/>
      <c r="H192" s="807"/>
      <c r="I192" s="807"/>
    </row>
    <row r="193" spans="1:9" ht="15.75">
      <c r="A193" s="807" t="s">
        <v>550</v>
      </c>
      <c r="B193" s="807"/>
      <c r="C193" s="807"/>
      <c r="D193" s="807"/>
      <c r="E193" s="807"/>
      <c r="F193" s="807"/>
      <c r="G193" s="807"/>
      <c r="H193" s="807"/>
      <c r="I193" s="807"/>
    </row>
    <row r="194" ht="17.25" thickBot="1">
      <c r="A194" s="509" t="s">
        <v>220</v>
      </c>
    </row>
    <row r="195" spans="1:9" ht="14.25" thickBot="1">
      <c r="A195" s="808"/>
      <c r="B195" s="810" t="s">
        <v>376</v>
      </c>
      <c r="C195" s="810"/>
      <c r="D195" s="810"/>
      <c r="E195" s="810"/>
      <c r="F195" s="810"/>
      <c r="G195" s="810"/>
      <c r="H195" s="810"/>
      <c r="I195" s="811"/>
    </row>
    <row r="196" spans="1:9" ht="13.5">
      <c r="A196" s="809"/>
      <c r="B196" s="805" t="s">
        <v>268</v>
      </c>
      <c r="C196" s="806"/>
      <c r="D196" s="812" t="s">
        <v>269</v>
      </c>
      <c r="E196" s="806"/>
      <c r="F196" s="813" t="s">
        <v>415</v>
      </c>
      <c r="G196" s="814"/>
      <c r="H196" s="805" t="s">
        <v>420</v>
      </c>
      <c r="I196" s="806"/>
    </row>
    <row r="197" spans="1:9" ht="14.25" thickBot="1">
      <c r="A197" s="809"/>
      <c r="B197" s="805"/>
      <c r="C197" s="806"/>
      <c r="D197" s="812"/>
      <c r="E197" s="806"/>
      <c r="F197" s="812" t="s">
        <v>417</v>
      </c>
      <c r="G197" s="806"/>
      <c r="H197" s="803"/>
      <c r="I197" s="804"/>
    </row>
    <row r="198" spans="1:9" ht="14.25" thickBot="1">
      <c r="A198" s="446" t="s">
        <v>12</v>
      </c>
      <c r="B198" s="800">
        <f>SUM(B208+C208)</f>
        <v>0</v>
      </c>
      <c r="C198" s="801"/>
      <c r="D198" s="802">
        <f>SUM(D208+E208)</f>
        <v>36000</v>
      </c>
      <c r="E198" s="801"/>
      <c r="F198" s="802">
        <f>SUM(F208+G208)</f>
        <v>10320</v>
      </c>
      <c r="G198" s="801"/>
      <c r="H198" s="802">
        <f>SUM(H208)</f>
        <v>36000</v>
      </c>
      <c r="I198" s="801"/>
    </row>
    <row r="199" spans="1:9" ht="14.25" thickBot="1">
      <c r="A199" s="447" t="s">
        <v>13</v>
      </c>
      <c r="B199" s="733" t="s">
        <v>131</v>
      </c>
      <c r="C199" s="449" t="s">
        <v>146</v>
      </c>
      <c r="D199" s="450" t="s">
        <v>131</v>
      </c>
      <c r="E199" s="449" t="s">
        <v>146</v>
      </c>
      <c r="F199" s="448" t="s">
        <v>131</v>
      </c>
      <c r="G199" s="451" t="s">
        <v>146</v>
      </c>
      <c r="H199" s="737" t="s">
        <v>131</v>
      </c>
      <c r="I199" s="451" t="s">
        <v>146</v>
      </c>
    </row>
    <row r="200" spans="1:9" ht="14.25" thickTop="1">
      <c r="A200" s="452"/>
      <c r="B200" s="734"/>
      <c r="C200" s="484"/>
      <c r="D200" s="464"/>
      <c r="E200" s="465"/>
      <c r="F200" s="464"/>
      <c r="G200" s="465"/>
      <c r="H200" s="504"/>
      <c r="I200" s="465"/>
    </row>
    <row r="201" spans="1:9" ht="13.5">
      <c r="A201" s="456" t="s">
        <v>14</v>
      </c>
      <c r="B201" s="462"/>
      <c r="C201" s="487"/>
      <c r="D201" s="461"/>
      <c r="E201" s="463"/>
      <c r="F201" s="461"/>
      <c r="G201" s="463"/>
      <c r="H201" s="466"/>
      <c r="I201" s="463"/>
    </row>
    <row r="202" spans="1:9" ht="13.5">
      <c r="A202" s="477" t="s">
        <v>19</v>
      </c>
      <c r="B202" s="502">
        <v>0</v>
      </c>
      <c r="C202" s="487"/>
      <c r="D202" s="461">
        <v>0</v>
      </c>
      <c r="E202" s="463"/>
      <c r="F202" s="461">
        <v>0</v>
      </c>
      <c r="G202" s="463"/>
      <c r="H202" s="466">
        <v>1980</v>
      </c>
      <c r="I202" s="713"/>
    </row>
    <row r="203" spans="1:9" ht="13.5">
      <c r="A203" s="477" t="s">
        <v>17</v>
      </c>
      <c r="B203" s="502">
        <v>0</v>
      </c>
      <c r="C203" s="487"/>
      <c r="D203" s="461">
        <v>300</v>
      </c>
      <c r="E203" s="463"/>
      <c r="F203" s="461">
        <v>29</v>
      </c>
      <c r="G203" s="463"/>
      <c r="H203" s="466">
        <v>1100</v>
      </c>
      <c r="I203" s="713"/>
    </row>
    <row r="204" spans="1:9" ht="13.5">
      <c r="A204" s="477" t="s">
        <v>18</v>
      </c>
      <c r="B204" s="502">
        <v>0</v>
      </c>
      <c r="C204" s="462"/>
      <c r="D204" s="461">
        <f>SUM(D205:D206)</f>
        <v>35630</v>
      </c>
      <c r="E204" s="462"/>
      <c r="F204" s="461">
        <f>SUM(F205:F206)</f>
        <v>10267</v>
      </c>
      <c r="G204" s="463"/>
      <c r="H204" s="466">
        <f>SUM(H205:H206)</f>
        <v>32850</v>
      </c>
      <c r="I204" s="713"/>
    </row>
    <row r="205" spans="1:9" ht="13.5">
      <c r="A205" s="460" t="s">
        <v>20</v>
      </c>
      <c r="B205" s="502"/>
      <c r="C205" s="462"/>
      <c r="D205" s="478">
        <v>26520</v>
      </c>
      <c r="E205" s="462"/>
      <c r="F205" s="478">
        <v>7624</v>
      </c>
      <c r="G205" s="463"/>
      <c r="H205" s="738">
        <v>24397</v>
      </c>
      <c r="I205" s="713"/>
    </row>
    <row r="206" spans="1:9" ht="13.5">
      <c r="A206" s="460" t="s">
        <v>16</v>
      </c>
      <c r="B206" s="502"/>
      <c r="C206" s="462"/>
      <c r="D206" s="478">
        <v>9110</v>
      </c>
      <c r="E206" s="462"/>
      <c r="F206" s="478">
        <v>2643</v>
      </c>
      <c r="G206" s="463"/>
      <c r="H206" s="738">
        <v>8453</v>
      </c>
      <c r="I206" s="713"/>
    </row>
    <row r="207" spans="1:9" ht="14.25" thickBot="1">
      <c r="A207" s="735" t="s">
        <v>579</v>
      </c>
      <c r="B207" s="502"/>
      <c r="C207" s="462"/>
      <c r="D207" s="461">
        <v>70</v>
      </c>
      <c r="E207" s="462"/>
      <c r="F207" s="461">
        <v>24</v>
      </c>
      <c r="G207" s="463"/>
      <c r="H207" s="739">
        <v>70</v>
      </c>
      <c r="I207" s="713"/>
    </row>
    <row r="208" spans="1:9" ht="14.25" thickBot="1">
      <c r="A208" s="505" t="s">
        <v>15</v>
      </c>
      <c r="B208" s="508">
        <f>SUM(B202:B203)</f>
        <v>0</v>
      </c>
      <c r="C208" s="508"/>
      <c r="D208" s="506">
        <f>SUM(D202+D203+D204+D207)</f>
        <v>36000</v>
      </c>
      <c r="E208" s="508"/>
      <c r="F208" s="506">
        <f>SUM(F202+F203+F204+F207)</f>
        <v>10320</v>
      </c>
      <c r="G208" s="507"/>
      <c r="H208" s="740">
        <f>SUM(H202+H203+H204+H207)</f>
        <v>36000</v>
      </c>
      <c r="I208" s="714"/>
    </row>
    <row r="211" spans="1:8" ht="12.75">
      <c r="A211" s="773" t="s">
        <v>565</v>
      </c>
      <c r="B211" s="773"/>
      <c r="C211" s="773"/>
      <c r="D211" s="773"/>
      <c r="E211" s="773"/>
      <c r="H211" s="726">
        <f>SUM(H212)</f>
        <v>14400</v>
      </c>
    </row>
    <row r="212" spans="1:8" ht="12.75">
      <c r="A212" s="1" t="s">
        <v>562</v>
      </c>
      <c r="B212" s="5"/>
      <c r="C212" s="5"/>
      <c r="D212" s="5"/>
      <c r="H212" s="646">
        <v>14400</v>
      </c>
    </row>
    <row r="213" ht="12.75">
      <c r="H213" s="646"/>
    </row>
    <row r="214" spans="1:8" ht="12.75">
      <c r="A214" s="773" t="s">
        <v>578</v>
      </c>
      <c r="B214" s="773"/>
      <c r="C214" s="773"/>
      <c r="H214" s="726">
        <f>SUM(H215)</f>
        <v>10320</v>
      </c>
    </row>
    <row r="215" spans="1:8" ht="12.75">
      <c r="A215" s="1" t="s">
        <v>562</v>
      </c>
      <c r="H215" s="646">
        <v>10320</v>
      </c>
    </row>
    <row r="216" ht="12.75">
      <c r="H216" s="646"/>
    </row>
    <row r="217" spans="1:8" ht="12.75">
      <c r="A217" s="773" t="s">
        <v>563</v>
      </c>
      <c r="B217" s="773"/>
      <c r="C217" s="773"/>
      <c r="H217" s="726">
        <f>SUM(H218)</f>
        <v>4080</v>
      </c>
    </row>
    <row r="218" spans="1:8" ht="12.75">
      <c r="A218" s="1" t="s">
        <v>562</v>
      </c>
      <c r="H218" s="646">
        <f>SUM(H212-H215)</f>
        <v>4080</v>
      </c>
    </row>
  </sheetData>
  <sheetProtection/>
  <mergeCells count="124">
    <mergeCell ref="A214:C214"/>
    <mergeCell ref="F8:G8"/>
    <mergeCell ref="A66:I66"/>
    <mergeCell ref="A67:I67"/>
    <mergeCell ref="D37:E37"/>
    <mergeCell ref="F37:G37"/>
    <mergeCell ref="H35:I35"/>
    <mergeCell ref="B8:C8"/>
    <mergeCell ref="B37:C37"/>
    <mergeCell ref="A32:I32"/>
    <mergeCell ref="A98:A100"/>
    <mergeCell ref="F100:G100"/>
    <mergeCell ref="H36:I36"/>
    <mergeCell ref="H71:I71"/>
    <mergeCell ref="F72:G72"/>
    <mergeCell ref="B72:C72"/>
    <mergeCell ref="A69:A71"/>
    <mergeCell ref="D70:E70"/>
    <mergeCell ref="F70:G70"/>
    <mergeCell ref="A96:I96"/>
    <mergeCell ref="A1:I1"/>
    <mergeCell ref="A2:I2"/>
    <mergeCell ref="A5:A7"/>
    <mergeCell ref="A131:I131"/>
    <mergeCell ref="A34:A36"/>
    <mergeCell ref="B7:C7"/>
    <mergeCell ref="A31:I31"/>
    <mergeCell ref="D7:E7"/>
    <mergeCell ref="F7:G7"/>
    <mergeCell ref="H8:I8"/>
    <mergeCell ref="A132:I132"/>
    <mergeCell ref="A134:A136"/>
    <mergeCell ref="B136:C136"/>
    <mergeCell ref="D136:E136"/>
    <mergeCell ref="D137:E137"/>
    <mergeCell ref="H136:I136"/>
    <mergeCell ref="F137:G137"/>
    <mergeCell ref="F136:G136"/>
    <mergeCell ref="B134:I134"/>
    <mergeCell ref="B101:C101"/>
    <mergeCell ref="D101:E101"/>
    <mergeCell ref="D72:E72"/>
    <mergeCell ref="B69:I69"/>
    <mergeCell ref="B70:C70"/>
    <mergeCell ref="F101:G101"/>
    <mergeCell ref="B100:C100"/>
    <mergeCell ref="D100:E100"/>
    <mergeCell ref="A95:I95"/>
    <mergeCell ref="B99:C99"/>
    <mergeCell ref="B5:I5"/>
    <mergeCell ref="B6:C6"/>
    <mergeCell ref="D6:E6"/>
    <mergeCell ref="F6:G6"/>
    <mergeCell ref="H6:I6"/>
    <mergeCell ref="B36:C36"/>
    <mergeCell ref="D36:E36"/>
    <mergeCell ref="F36:G36"/>
    <mergeCell ref="B34:I34"/>
    <mergeCell ref="H7:I7"/>
    <mergeCell ref="B35:C35"/>
    <mergeCell ref="D35:E35"/>
    <mergeCell ref="F35:G35"/>
    <mergeCell ref="B71:C71"/>
    <mergeCell ref="D71:E71"/>
    <mergeCell ref="A56:E56"/>
    <mergeCell ref="F71:G71"/>
    <mergeCell ref="A160:I160"/>
    <mergeCell ref="B137:C137"/>
    <mergeCell ref="A161:I161"/>
    <mergeCell ref="D8:E8"/>
    <mergeCell ref="D99:E99"/>
    <mergeCell ref="F99:G99"/>
    <mergeCell ref="H99:I99"/>
    <mergeCell ref="H100:I100"/>
    <mergeCell ref="B98:I98"/>
    <mergeCell ref="H72:I72"/>
    <mergeCell ref="A153:C153"/>
    <mergeCell ref="B135:C135"/>
    <mergeCell ref="A192:I192"/>
    <mergeCell ref="H137:I137"/>
    <mergeCell ref="B165:C165"/>
    <mergeCell ref="D165:E165"/>
    <mergeCell ref="F165:G165"/>
    <mergeCell ref="D135:E135"/>
    <mergeCell ref="F135:G135"/>
    <mergeCell ref="H135:I135"/>
    <mergeCell ref="B164:C164"/>
    <mergeCell ref="D164:E164"/>
    <mergeCell ref="F164:G164"/>
    <mergeCell ref="A182:C182"/>
    <mergeCell ref="H166:I166"/>
    <mergeCell ref="B166:C166"/>
    <mergeCell ref="D166:E166"/>
    <mergeCell ref="F166:G166"/>
    <mergeCell ref="F198:G198"/>
    <mergeCell ref="A195:A197"/>
    <mergeCell ref="B195:I195"/>
    <mergeCell ref="B196:C196"/>
    <mergeCell ref="D196:E196"/>
    <mergeCell ref="F196:G196"/>
    <mergeCell ref="H196:I196"/>
    <mergeCell ref="B197:C197"/>
    <mergeCell ref="D197:E197"/>
    <mergeCell ref="F197:G197"/>
    <mergeCell ref="H198:I198"/>
    <mergeCell ref="H37:I37"/>
    <mergeCell ref="H101:I101"/>
    <mergeCell ref="H197:I197"/>
    <mergeCell ref="H165:I165"/>
    <mergeCell ref="H164:I164"/>
    <mergeCell ref="H70:I70"/>
    <mergeCell ref="A193:I193"/>
    <mergeCell ref="A163:A165"/>
    <mergeCell ref="B163:I163"/>
    <mergeCell ref="A211:E211"/>
    <mergeCell ref="A217:C217"/>
    <mergeCell ref="A84:E84"/>
    <mergeCell ref="A115:E115"/>
    <mergeCell ref="A150:E150"/>
    <mergeCell ref="A156:C156"/>
    <mergeCell ref="A179:E179"/>
    <mergeCell ref="A185:C185"/>
    <mergeCell ref="B198:C198"/>
    <mergeCell ref="D198:E198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Z60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17.140625" style="0" customWidth="1"/>
    <col min="2" max="2" width="10.421875" style="0" customWidth="1"/>
    <col min="3" max="3" width="7.8515625" style="0" customWidth="1"/>
    <col min="4" max="4" width="8.140625" style="0" customWidth="1"/>
    <col min="5" max="5" width="7.7109375" style="0" customWidth="1"/>
    <col min="6" max="6" width="8.00390625" style="0" customWidth="1"/>
    <col min="7" max="7" width="9.8515625" style="0" customWidth="1"/>
    <col min="8" max="8" width="8.57421875" style="0" customWidth="1"/>
    <col min="9" max="10" width="8.421875" style="0" customWidth="1"/>
    <col min="11" max="12" width="7.8515625" style="0" customWidth="1"/>
    <col min="13" max="13" width="8.421875" style="0" customWidth="1"/>
    <col min="14" max="14" width="7.7109375" style="0" customWidth="1"/>
    <col min="15" max="17" width="8.421875" style="0" customWidth="1"/>
    <col min="18" max="18" width="8.57421875" style="0" customWidth="1"/>
    <col min="19" max="19" width="7.140625" style="0" customWidth="1"/>
    <col min="20" max="20" width="7.00390625" style="0" customWidth="1"/>
    <col min="21" max="21" width="7.8515625" style="0" customWidth="1"/>
    <col min="22" max="22" width="8.00390625" style="0" customWidth="1"/>
    <col min="23" max="23" width="8.57421875" style="0" customWidth="1"/>
    <col min="24" max="24" width="6.8515625" style="0" customWidth="1"/>
    <col min="25" max="25" width="9.421875" style="0" customWidth="1"/>
    <col min="26" max="26" width="8.421875" style="0" customWidth="1"/>
  </cols>
  <sheetData>
    <row r="7" spans="1:26" ht="20.25" customHeight="1">
      <c r="A7" s="824" t="s">
        <v>421</v>
      </c>
      <c r="B7" s="824"/>
      <c r="C7" s="824"/>
      <c r="D7" s="824"/>
      <c r="E7" s="824"/>
      <c r="F7" s="824"/>
      <c r="G7" s="824"/>
      <c r="H7" s="824"/>
      <c r="I7" s="824"/>
      <c r="J7" s="824"/>
      <c r="K7" s="824"/>
      <c r="L7" s="824"/>
      <c r="M7" s="824"/>
      <c r="N7" s="824"/>
      <c r="O7" s="824"/>
      <c r="P7" s="824"/>
      <c r="Q7" s="824"/>
      <c r="R7" s="824"/>
      <c r="S7" s="824"/>
      <c r="T7" s="824"/>
      <c r="U7" s="824"/>
      <c r="V7" s="824"/>
      <c r="W7" s="824"/>
      <c r="X7" s="824"/>
      <c r="Y7" s="824"/>
      <c r="Z7" s="824"/>
    </row>
    <row r="8" spans="1:26" ht="18.75" customHeight="1" thickBot="1">
      <c r="A8" s="142"/>
      <c r="B8" s="142"/>
      <c r="C8" s="142"/>
      <c r="D8" s="142"/>
      <c r="E8" s="142"/>
      <c r="F8" s="142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 t="s">
        <v>155</v>
      </c>
    </row>
    <row r="9" spans="1:26" ht="18.75" customHeight="1" thickBot="1">
      <c r="A9" s="142"/>
      <c r="B9" s="142"/>
      <c r="C9" s="820" t="s">
        <v>219</v>
      </c>
      <c r="D9" s="821"/>
      <c r="E9" s="820" t="s">
        <v>240</v>
      </c>
      <c r="F9" s="822"/>
      <c r="G9" s="823" t="s">
        <v>220</v>
      </c>
      <c r="H9" s="823"/>
      <c r="I9" s="823"/>
      <c r="J9" s="823"/>
      <c r="K9" s="823"/>
      <c r="L9" s="823"/>
      <c r="M9" s="823"/>
      <c r="N9" s="823"/>
      <c r="O9" s="823"/>
      <c r="P9" s="823"/>
      <c r="Q9" s="823"/>
      <c r="R9" s="154"/>
      <c r="S9" s="154"/>
      <c r="T9" s="154"/>
      <c r="U9" s="154"/>
      <c r="V9" s="154"/>
      <c r="W9" s="154"/>
      <c r="X9" s="154"/>
      <c r="Y9" s="154"/>
      <c r="Z9" s="155"/>
    </row>
    <row r="10" spans="1:26" s="98" customFormat="1" ht="10.5" customHeight="1">
      <c r="A10" s="97"/>
      <c r="B10" s="161" t="s">
        <v>271</v>
      </c>
      <c r="C10" s="161" t="s">
        <v>271</v>
      </c>
      <c r="D10" s="592" t="s">
        <v>180</v>
      </c>
      <c r="E10" s="593" t="s">
        <v>271</v>
      </c>
      <c r="F10" s="589" t="s">
        <v>179</v>
      </c>
      <c r="G10" s="161" t="s">
        <v>271</v>
      </c>
      <c r="H10" s="586" t="s">
        <v>168</v>
      </c>
      <c r="I10" s="587" t="s">
        <v>169</v>
      </c>
      <c r="J10" s="587" t="s">
        <v>170</v>
      </c>
      <c r="K10" s="587" t="s">
        <v>171</v>
      </c>
      <c r="L10" s="587" t="s">
        <v>172</v>
      </c>
      <c r="M10" s="587" t="s">
        <v>173</v>
      </c>
      <c r="N10" s="587" t="s">
        <v>174</v>
      </c>
      <c r="O10" s="587" t="s">
        <v>174</v>
      </c>
      <c r="P10" s="587" t="s">
        <v>174</v>
      </c>
      <c r="Q10" s="586" t="s">
        <v>175</v>
      </c>
      <c r="R10" s="588" t="s">
        <v>176</v>
      </c>
      <c r="S10" s="587" t="s">
        <v>177</v>
      </c>
      <c r="T10" s="588" t="s">
        <v>329</v>
      </c>
      <c r="U10" s="588" t="s">
        <v>178</v>
      </c>
      <c r="V10" s="588" t="s">
        <v>181</v>
      </c>
      <c r="W10" s="588" t="s">
        <v>182</v>
      </c>
      <c r="X10" s="588" t="s">
        <v>272</v>
      </c>
      <c r="Y10" s="587" t="s">
        <v>183</v>
      </c>
      <c r="Z10" s="589" t="s">
        <v>184</v>
      </c>
    </row>
    <row r="11" spans="1:26" s="98" customFormat="1" ht="10.5" customHeight="1">
      <c r="A11" s="99"/>
      <c r="B11" s="162" t="s">
        <v>417</v>
      </c>
      <c r="C11" s="162" t="s">
        <v>417</v>
      </c>
      <c r="D11" s="594" t="s">
        <v>195</v>
      </c>
      <c r="E11" s="595" t="s">
        <v>417</v>
      </c>
      <c r="F11" s="591" t="s">
        <v>194</v>
      </c>
      <c r="G11" s="162" t="s">
        <v>417</v>
      </c>
      <c r="H11" s="590" t="s">
        <v>185</v>
      </c>
      <c r="I11" s="100" t="s">
        <v>186</v>
      </c>
      <c r="J11" s="100" t="s">
        <v>187</v>
      </c>
      <c r="K11" s="100"/>
      <c r="L11" s="100" t="s">
        <v>188</v>
      </c>
      <c r="M11" s="100" t="s">
        <v>185</v>
      </c>
      <c r="N11" s="100" t="s">
        <v>189</v>
      </c>
      <c r="O11" s="100" t="s">
        <v>190</v>
      </c>
      <c r="P11" s="100" t="s">
        <v>189</v>
      </c>
      <c r="Q11" s="590" t="s">
        <v>191</v>
      </c>
      <c r="R11" s="101" t="s">
        <v>192</v>
      </c>
      <c r="S11" s="100"/>
      <c r="T11" s="101"/>
      <c r="U11" s="101" t="s">
        <v>193</v>
      </c>
      <c r="V11" s="101" t="s">
        <v>196</v>
      </c>
      <c r="W11" s="101" t="s">
        <v>197</v>
      </c>
      <c r="X11" s="101" t="s">
        <v>273</v>
      </c>
      <c r="Y11" s="100" t="s">
        <v>198</v>
      </c>
      <c r="Z11" s="591" t="s">
        <v>199</v>
      </c>
    </row>
    <row r="12" spans="1:26" s="98" customFormat="1" ht="10.5" customHeight="1" thickBot="1">
      <c r="A12" s="102"/>
      <c r="B12" s="163" t="s">
        <v>251</v>
      </c>
      <c r="C12" s="197" t="s">
        <v>219</v>
      </c>
      <c r="D12" s="596" t="s">
        <v>202</v>
      </c>
      <c r="E12" s="108" t="s">
        <v>240</v>
      </c>
      <c r="F12" s="107"/>
      <c r="G12" s="585" t="s">
        <v>220</v>
      </c>
      <c r="H12" s="104" t="s">
        <v>196</v>
      </c>
      <c r="I12" s="103" t="s">
        <v>200</v>
      </c>
      <c r="J12" s="103"/>
      <c r="K12" s="103"/>
      <c r="L12" s="103" t="s">
        <v>254</v>
      </c>
      <c r="M12" s="103"/>
      <c r="N12" s="103">
        <v>26.28</v>
      </c>
      <c r="O12" s="103"/>
      <c r="P12" s="103">
        <v>27</v>
      </c>
      <c r="Q12" s="104"/>
      <c r="R12" s="105"/>
      <c r="S12" s="103"/>
      <c r="T12" s="106"/>
      <c r="U12" s="106" t="s">
        <v>201</v>
      </c>
      <c r="V12" s="106"/>
      <c r="W12" s="106"/>
      <c r="X12" s="106" t="s">
        <v>274</v>
      </c>
      <c r="Y12" s="103"/>
      <c r="Z12" s="107"/>
    </row>
    <row r="13" spans="1:26" s="98" customFormat="1" ht="10.5" customHeight="1" thickBot="1">
      <c r="A13" s="108" t="s">
        <v>22</v>
      </c>
      <c r="B13" s="299"/>
      <c r="C13" s="307"/>
      <c r="D13" s="308"/>
      <c r="E13" s="109"/>
      <c r="F13" s="308"/>
      <c r="G13" s="109"/>
      <c r="H13" s="110"/>
      <c r="I13" s="110"/>
      <c r="J13" s="110"/>
      <c r="K13" s="110"/>
      <c r="L13" s="110"/>
      <c r="M13" s="110"/>
      <c r="N13" s="110"/>
      <c r="O13" s="110"/>
      <c r="P13" s="111"/>
      <c r="Q13" s="110"/>
      <c r="R13" s="111"/>
      <c r="S13" s="110"/>
      <c r="T13" s="110"/>
      <c r="U13" s="111"/>
      <c r="V13" s="111"/>
      <c r="W13" s="111"/>
      <c r="X13" s="110"/>
      <c r="Y13" s="110"/>
      <c r="Z13" s="112"/>
    </row>
    <row r="14" spans="1:26" s="98" customFormat="1" ht="10.5" customHeight="1">
      <c r="A14" s="113" t="s">
        <v>203</v>
      </c>
      <c r="B14" s="300">
        <f>SUM(G14+E14+C14)</f>
        <v>51880</v>
      </c>
      <c r="C14" s="159"/>
      <c r="D14" s="290"/>
      <c r="E14" s="159"/>
      <c r="F14" s="290"/>
      <c r="G14" s="165">
        <f>SUM(H14:Z14)</f>
        <v>51880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4">
        <v>51880</v>
      </c>
      <c r="R14" s="114"/>
      <c r="S14" s="114"/>
      <c r="T14" s="114"/>
      <c r="U14" s="114"/>
      <c r="V14" s="114"/>
      <c r="W14" s="115"/>
      <c r="X14" s="114"/>
      <c r="Y14" s="114"/>
      <c r="Z14" s="116"/>
    </row>
    <row r="15" spans="1:26" s="98" customFormat="1" ht="10.5" customHeight="1">
      <c r="A15" s="113" t="s">
        <v>204</v>
      </c>
      <c r="B15" s="300">
        <f aca="true" t="shared" si="0" ref="B15:B24">SUM(G15+E15+C15)</f>
        <v>118314</v>
      </c>
      <c r="C15" s="160"/>
      <c r="D15" s="290"/>
      <c r="E15" s="160"/>
      <c r="F15" s="290"/>
      <c r="G15" s="165">
        <f aca="true" t="shared" si="1" ref="G15:G25">SUM(H15:Z15)</f>
        <v>118314</v>
      </c>
      <c r="H15" s="145">
        <v>118314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5"/>
      <c r="X15" s="114"/>
      <c r="Y15" s="114"/>
      <c r="Z15" s="116"/>
    </row>
    <row r="16" spans="1:26" s="98" customFormat="1" ht="10.5" customHeight="1">
      <c r="A16" s="113" t="s">
        <v>205</v>
      </c>
      <c r="B16" s="300">
        <f t="shared" si="0"/>
        <v>130025</v>
      </c>
      <c r="C16" s="164"/>
      <c r="D16" s="290"/>
      <c r="E16" s="164"/>
      <c r="F16" s="290"/>
      <c r="G16" s="165">
        <f t="shared" si="1"/>
        <v>130025</v>
      </c>
      <c r="H16" s="114"/>
      <c r="I16" s="114">
        <v>80834</v>
      </c>
      <c r="J16" s="114">
        <v>49191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X16" s="114"/>
      <c r="Y16" s="114"/>
      <c r="Z16" s="116"/>
    </row>
    <row r="17" spans="1:26" s="98" customFormat="1" ht="10.5" customHeight="1">
      <c r="A17" s="113" t="s">
        <v>121</v>
      </c>
      <c r="B17" s="300">
        <f>SUM(G17+E17+C17)</f>
        <v>180795</v>
      </c>
      <c r="C17" s="165">
        <f>SUM(D17)</f>
        <v>498</v>
      </c>
      <c r="D17" s="290">
        <v>498</v>
      </c>
      <c r="E17" s="165">
        <f>SUM(F17)</f>
        <v>218</v>
      </c>
      <c r="F17" s="290">
        <v>218</v>
      </c>
      <c r="G17" s="165">
        <f t="shared" si="1"/>
        <v>180079</v>
      </c>
      <c r="H17" s="114"/>
      <c r="I17" s="114"/>
      <c r="J17" s="114"/>
      <c r="K17" s="114">
        <v>2619</v>
      </c>
      <c r="L17" s="114"/>
      <c r="M17" s="114">
        <v>979</v>
      </c>
      <c r="N17" s="114">
        <v>884</v>
      </c>
      <c r="O17" s="114">
        <v>1098</v>
      </c>
      <c r="P17" s="114"/>
      <c r="Q17" s="114"/>
      <c r="R17" s="114"/>
      <c r="S17" s="114"/>
      <c r="T17" s="114"/>
      <c r="U17" s="114"/>
      <c r="V17" s="114">
        <v>20351</v>
      </c>
      <c r="W17" s="115">
        <v>154148</v>
      </c>
      <c r="X17" s="114"/>
      <c r="Y17" s="114"/>
      <c r="Z17" s="116"/>
    </row>
    <row r="18" spans="1:26" s="98" customFormat="1" ht="10.5" customHeight="1">
      <c r="A18" s="113" t="s">
        <v>206</v>
      </c>
      <c r="B18" s="300">
        <f>SUM(G18+E18+C18)</f>
        <v>182358</v>
      </c>
      <c r="C18" s="165"/>
      <c r="D18" s="290"/>
      <c r="E18" s="165"/>
      <c r="F18" s="290"/>
      <c r="G18" s="165">
        <f t="shared" si="1"/>
        <v>182358</v>
      </c>
      <c r="H18" s="114"/>
      <c r="I18" s="114"/>
      <c r="J18" s="114"/>
      <c r="K18" s="114"/>
      <c r="L18" s="114"/>
      <c r="M18" s="114">
        <v>95899</v>
      </c>
      <c r="N18" s="114">
        <v>2113</v>
      </c>
      <c r="O18" s="114">
        <v>19356</v>
      </c>
      <c r="P18" s="114">
        <v>12390</v>
      </c>
      <c r="Q18" s="114"/>
      <c r="R18" s="114">
        <v>51535</v>
      </c>
      <c r="S18" s="114"/>
      <c r="T18" s="114"/>
      <c r="U18" s="114"/>
      <c r="V18" s="114"/>
      <c r="W18" s="115">
        <v>960</v>
      </c>
      <c r="X18" s="114">
        <v>105</v>
      </c>
      <c r="Y18" s="114"/>
      <c r="Z18" s="116"/>
    </row>
    <row r="19" spans="1:26" s="98" customFormat="1" ht="10.5" customHeight="1">
      <c r="A19" s="150" t="s">
        <v>207</v>
      </c>
      <c r="B19" s="300">
        <f t="shared" si="0"/>
        <v>167045</v>
      </c>
      <c r="C19" s="165">
        <f>SUM(D19)</f>
        <v>1690</v>
      </c>
      <c r="D19" s="290">
        <v>1690</v>
      </c>
      <c r="E19" s="165">
        <f>SUM(F19)</f>
        <v>645</v>
      </c>
      <c r="F19" s="290">
        <v>645</v>
      </c>
      <c r="G19" s="165">
        <f t="shared" si="1"/>
        <v>164710</v>
      </c>
      <c r="H19" s="114">
        <v>74</v>
      </c>
      <c r="I19" s="114"/>
      <c r="J19" s="114"/>
      <c r="K19" s="114"/>
      <c r="L19" s="114"/>
      <c r="M19" s="114">
        <v>4259</v>
      </c>
      <c r="N19" s="114"/>
      <c r="O19" s="114">
        <v>3607</v>
      </c>
      <c r="P19" s="114"/>
      <c r="Q19" s="114"/>
      <c r="R19" s="114"/>
      <c r="S19" s="114"/>
      <c r="T19" s="114"/>
      <c r="U19" s="114"/>
      <c r="V19" s="114">
        <v>15634</v>
      </c>
      <c r="W19" s="115">
        <v>141100</v>
      </c>
      <c r="X19" s="114">
        <v>36</v>
      </c>
      <c r="Y19" s="114"/>
      <c r="Z19" s="116"/>
    </row>
    <row r="20" spans="1:26" s="98" customFormat="1" ht="10.5" customHeight="1">
      <c r="A20" s="150" t="s">
        <v>252</v>
      </c>
      <c r="B20" s="300">
        <f t="shared" si="0"/>
        <v>5301</v>
      </c>
      <c r="C20" s="165">
        <f>SUM(D20)</f>
        <v>0</v>
      </c>
      <c r="D20" s="290"/>
      <c r="E20" s="165"/>
      <c r="F20" s="290"/>
      <c r="G20" s="165">
        <f t="shared" si="1"/>
        <v>5301</v>
      </c>
      <c r="H20" s="114"/>
      <c r="I20" s="114"/>
      <c r="J20" s="114"/>
      <c r="K20" s="114"/>
      <c r="L20" s="114"/>
      <c r="M20" s="114">
        <v>99</v>
      </c>
      <c r="N20" s="114">
        <v>81</v>
      </c>
      <c r="O20" s="114">
        <v>33</v>
      </c>
      <c r="P20" s="114">
        <v>17</v>
      </c>
      <c r="Q20" s="114"/>
      <c r="R20" s="114"/>
      <c r="S20" s="114"/>
      <c r="T20" s="114"/>
      <c r="U20" s="114"/>
      <c r="V20" s="114"/>
      <c r="W20" s="115"/>
      <c r="X20" s="114"/>
      <c r="Y20" s="114">
        <v>5071</v>
      </c>
      <c r="Z20" s="116"/>
    </row>
    <row r="21" spans="1:26" s="98" customFormat="1" ht="10.5" customHeight="1">
      <c r="A21" s="150" t="s">
        <v>208</v>
      </c>
      <c r="B21" s="300">
        <f t="shared" si="0"/>
        <v>42290</v>
      </c>
      <c r="C21" s="165"/>
      <c r="D21" s="290"/>
      <c r="E21" s="165"/>
      <c r="F21" s="290"/>
      <c r="G21" s="165">
        <f t="shared" si="1"/>
        <v>42290</v>
      </c>
      <c r="H21" s="114">
        <v>624</v>
      </c>
      <c r="I21" s="114">
        <v>8172</v>
      </c>
      <c r="J21" s="114">
        <v>7389</v>
      </c>
      <c r="K21" s="114">
        <v>665</v>
      </c>
      <c r="L21" s="114">
        <v>252</v>
      </c>
      <c r="M21" s="114">
        <v>1668</v>
      </c>
      <c r="N21" s="114"/>
      <c r="O21" s="114">
        <v>672</v>
      </c>
      <c r="P21" s="114">
        <v>787</v>
      </c>
      <c r="Q21" s="114">
        <v>1936</v>
      </c>
      <c r="R21" s="114"/>
      <c r="S21" s="114"/>
      <c r="T21" s="114"/>
      <c r="U21" s="114"/>
      <c r="V21" s="114"/>
      <c r="W21" s="115">
        <v>1719</v>
      </c>
      <c r="X21" s="114"/>
      <c r="Y21" s="114">
        <v>15548</v>
      </c>
      <c r="Z21" s="116">
        <v>2858</v>
      </c>
    </row>
    <row r="22" spans="1:26" s="98" customFormat="1" ht="10.5" customHeight="1">
      <c r="A22" s="150" t="s">
        <v>253</v>
      </c>
      <c r="B22" s="300">
        <f t="shared" si="0"/>
        <v>3789</v>
      </c>
      <c r="C22" s="164"/>
      <c r="D22" s="290"/>
      <c r="E22" s="164"/>
      <c r="F22" s="290"/>
      <c r="G22" s="165">
        <f t="shared" si="1"/>
        <v>3789</v>
      </c>
      <c r="H22" s="114"/>
      <c r="I22" s="114"/>
      <c r="J22" s="114"/>
      <c r="K22" s="114"/>
      <c r="L22" s="114"/>
      <c r="M22" s="114">
        <v>2482</v>
      </c>
      <c r="N22" s="114">
        <v>365</v>
      </c>
      <c r="O22" s="114">
        <v>896</v>
      </c>
      <c r="P22" s="114">
        <v>46</v>
      </c>
      <c r="Q22" s="114"/>
      <c r="R22" s="114"/>
      <c r="S22" s="114"/>
      <c r="T22" s="114"/>
      <c r="U22" s="114"/>
      <c r="V22" s="114"/>
      <c r="W22" s="115"/>
      <c r="X22" s="114"/>
      <c r="Y22" s="114"/>
      <c r="Z22" s="116"/>
    </row>
    <row r="23" spans="1:26" s="98" customFormat="1" ht="10.5" customHeight="1">
      <c r="A23" s="150" t="s">
        <v>209</v>
      </c>
      <c r="B23" s="300">
        <f t="shared" si="0"/>
        <v>441</v>
      </c>
      <c r="C23" s="164"/>
      <c r="D23" s="290"/>
      <c r="E23" s="164"/>
      <c r="F23" s="290"/>
      <c r="G23" s="165">
        <f t="shared" si="1"/>
        <v>441</v>
      </c>
      <c r="H23" s="114"/>
      <c r="I23" s="117"/>
      <c r="J23" s="114"/>
      <c r="K23" s="114"/>
      <c r="L23" s="114"/>
      <c r="M23" s="114">
        <v>48</v>
      </c>
      <c r="N23" s="114">
        <v>112</v>
      </c>
      <c r="O23" s="114">
        <v>77</v>
      </c>
      <c r="P23" s="114">
        <v>4</v>
      </c>
      <c r="Q23" s="114"/>
      <c r="R23" s="114"/>
      <c r="S23" s="114"/>
      <c r="T23" s="114"/>
      <c r="U23" s="114"/>
      <c r="V23" s="114"/>
      <c r="W23" s="115"/>
      <c r="X23" s="114"/>
      <c r="Y23" s="114">
        <v>200</v>
      </c>
      <c r="Z23" s="116"/>
    </row>
    <row r="24" spans="1:26" s="98" customFormat="1" ht="10.5" customHeight="1">
      <c r="A24" s="150" t="s">
        <v>213</v>
      </c>
      <c r="B24" s="333">
        <f t="shared" si="0"/>
        <v>189</v>
      </c>
      <c r="C24" s="164"/>
      <c r="D24" s="296"/>
      <c r="E24" s="164"/>
      <c r="F24" s="296"/>
      <c r="G24" s="334">
        <f t="shared" si="1"/>
        <v>189</v>
      </c>
      <c r="H24" s="124"/>
      <c r="I24" s="335"/>
      <c r="J24" s="417"/>
      <c r="K24" s="124"/>
      <c r="L24" s="124"/>
      <c r="M24" s="124">
        <v>148</v>
      </c>
      <c r="N24" s="124"/>
      <c r="O24" s="124">
        <v>41</v>
      </c>
      <c r="P24" s="124"/>
      <c r="Q24" s="124"/>
      <c r="R24" s="124"/>
      <c r="S24" s="124"/>
      <c r="T24" s="124"/>
      <c r="U24" s="124"/>
      <c r="V24" s="124"/>
      <c r="W24" s="121"/>
      <c r="X24" s="124"/>
      <c r="Y24" s="124"/>
      <c r="Z24" s="125"/>
    </row>
    <row r="25" spans="1:26" s="98" customFormat="1" ht="10.5" customHeight="1" thickBot="1">
      <c r="A25" s="99" t="s">
        <v>210</v>
      </c>
      <c r="B25" s="301">
        <f>SUM(G25+E25+C25)</f>
        <v>104602</v>
      </c>
      <c r="C25" s="166">
        <f>SUM(D25)</f>
        <v>6278</v>
      </c>
      <c r="D25" s="291">
        <v>6278</v>
      </c>
      <c r="E25" s="166">
        <f>SUM(F25)</f>
        <v>4944</v>
      </c>
      <c r="F25" s="291">
        <v>4944</v>
      </c>
      <c r="G25" s="165">
        <f t="shared" si="1"/>
        <v>93380</v>
      </c>
      <c r="H25" s="129">
        <v>1189</v>
      </c>
      <c r="I25" s="129">
        <v>937</v>
      </c>
      <c r="J25" s="129"/>
      <c r="K25" s="129">
        <v>1117</v>
      </c>
      <c r="L25" s="129"/>
      <c r="M25" s="129">
        <v>12227</v>
      </c>
      <c r="N25" s="129">
        <v>3187</v>
      </c>
      <c r="O25" s="129">
        <v>6051</v>
      </c>
      <c r="P25" s="129">
        <v>1724</v>
      </c>
      <c r="Q25" s="129">
        <v>477</v>
      </c>
      <c r="R25" s="129">
        <v>18094</v>
      </c>
      <c r="S25" s="129">
        <v>2119</v>
      </c>
      <c r="T25" s="129">
        <v>374</v>
      </c>
      <c r="U25" s="129">
        <v>1222</v>
      </c>
      <c r="V25" s="129">
        <v>4239</v>
      </c>
      <c r="W25" s="130">
        <v>36732</v>
      </c>
      <c r="X25" s="129">
        <v>676</v>
      </c>
      <c r="Y25" s="129">
        <v>3015</v>
      </c>
      <c r="Z25" s="131"/>
    </row>
    <row r="26" spans="1:26" s="98" customFormat="1" ht="10.5" customHeight="1" thickBot="1">
      <c r="A26" s="287" t="s">
        <v>23</v>
      </c>
      <c r="B26" s="302">
        <f>SUM(G26+E26+C26)</f>
        <v>987029</v>
      </c>
      <c r="C26" s="157">
        <f aca="true" t="shared" si="2" ref="C26:Z26">SUM(C14:C25)</f>
        <v>8466</v>
      </c>
      <c r="D26" s="292">
        <f t="shared" si="2"/>
        <v>8466</v>
      </c>
      <c r="E26" s="157">
        <f>SUM(E14:E25)</f>
        <v>5807</v>
      </c>
      <c r="F26" s="292">
        <f>SUM(F14:F25)</f>
        <v>5807</v>
      </c>
      <c r="G26" s="157">
        <f t="shared" si="2"/>
        <v>972756</v>
      </c>
      <c r="H26" s="132">
        <f t="shared" si="2"/>
        <v>120201</v>
      </c>
      <c r="I26" s="132">
        <f t="shared" si="2"/>
        <v>89943</v>
      </c>
      <c r="J26" s="132">
        <f t="shared" si="2"/>
        <v>56580</v>
      </c>
      <c r="K26" s="132">
        <f t="shared" si="2"/>
        <v>4401</v>
      </c>
      <c r="L26" s="132">
        <f t="shared" si="2"/>
        <v>252</v>
      </c>
      <c r="M26" s="132">
        <f t="shared" si="2"/>
        <v>117809</v>
      </c>
      <c r="N26" s="132">
        <f t="shared" si="2"/>
        <v>6742</v>
      </c>
      <c r="O26" s="132">
        <f t="shared" si="2"/>
        <v>31831</v>
      </c>
      <c r="P26" s="132">
        <f t="shared" si="2"/>
        <v>14968</v>
      </c>
      <c r="Q26" s="132">
        <f t="shared" si="2"/>
        <v>54293</v>
      </c>
      <c r="R26" s="132">
        <f t="shared" si="2"/>
        <v>69629</v>
      </c>
      <c r="S26" s="132">
        <f t="shared" si="2"/>
        <v>2119</v>
      </c>
      <c r="T26" s="132">
        <f t="shared" si="2"/>
        <v>374</v>
      </c>
      <c r="U26" s="132">
        <f t="shared" si="2"/>
        <v>1222</v>
      </c>
      <c r="V26" s="132">
        <f t="shared" si="2"/>
        <v>40224</v>
      </c>
      <c r="W26" s="132">
        <f t="shared" si="2"/>
        <v>334659</v>
      </c>
      <c r="X26" s="132">
        <f t="shared" si="2"/>
        <v>817</v>
      </c>
      <c r="Y26" s="132">
        <f t="shared" si="2"/>
        <v>23834</v>
      </c>
      <c r="Z26" s="133">
        <f t="shared" si="2"/>
        <v>2858</v>
      </c>
    </row>
    <row r="27" spans="1:26" s="98" customFormat="1" ht="10.5" customHeight="1">
      <c r="A27" s="151" t="s">
        <v>21</v>
      </c>
      <c r="B27" s="303"/>
      <c r="C27" s="167"/>
      <c r="D27" s="293"/>
      <c r="E27" s="167"/>
      <c r="F27" s="293"/>
      <c r="G27" s="167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9"/>
      <c r="X27" s="118"/>
      <c r="Y27" s="118"/>
      <c r="Z27" s="120"/>
    </row>
    <row r="28" spans="1:26" s="98" customFormat="1" ht="10.5" customHeight="1">
      <c r="A28" s="150" t="s">
        <v>80</v>
      </c>
      <c r="B28" s="300">
        <f>SUM(G28+E28+C28)</f>
        <v>176252</v>
      </c>
      <c r="C28" s="165"/>
      <c r="D28" s="290"/>
      <c r="E28" s="165">
        <f>SUM(F28)</f>
        <v>0</v>
      </c>
      <c r="F28" s="290"/>
      <c r="G28" s="165">
        <f aca="true" t="shared" si="3" ref="G28:G51">SUM(H28:Z28)</f>
        <v>176252</v>
      </c>
      <c r="H28" s="114">
        <v>100708</v>
      </c>
      <c r="I28" s="114">
        <v>25421</v>
      </c>
      <c r="J28" s="114">
        <v>342</v>
      </c>
      <c r="K28" s="114">
        <v>228</v>
      </c>
      <c r="L28" s="114">
        <v>8612</v>
      </c>
      <c r="M28" s="114">
        <v>3873</v>
      </c>
      <c r="N28" s="114">
        <v>1171</v>
      </c>
      <c r="O28" s="114">
        <v>2977</v>
      </c>
      <c r="P28" s="114">
        <v>438</v>
      </c>
      <c r="Q28" s="114">
        <v>7790</v>
      </c>
      <c r="R28" s="114">
        <v>1011</v>
      </c>
      <c r="S28" s="114"/>
      <c r="T28" s="114"/>
      <c r="U28" s="114">
        <v>30</v>
      </c>
      <c r="V28" s="114">
        <v>151</v>
      </c>
      <c r="W28" s="115">
        <v>5296</v>
      </c>
      <c r="X28" s="114"/>
      <c r="Y28" s="114">
        <v>17961</v>
      </c>
      <c r="Z28" s="116">
        <v>243</v>
      </c>
    </row>
    <row r="29" spans="1:26" s="98" customFormat="1" ht="10.5" customHeight="1">
      <c r="A29" s="150" t="s">
        <v>81</v>
      </c>
      <c r="B29" s="300">
        <f>SUM(G29+E29+C29)</f>
        <v>381166</v>
      </c>
      <c r="C29" s="165">
        <f>SUM(D29)</f>
        <v>13248</v>
      </c>
      <c r="D29" s="290">
        <v>13248</v>
      </c>
      <c r="E29" s="165">
        <f>SUM(F29)</f>
        <v>9114</v>
      </c>
      <c r="F29" s="290">
        <v>9114</v>
      </c>
      <c r="G29" s="165">
        <f t="shared" si="3"/>
        <v>358804</v>
      </c>
      <c r="H29" s="114">
        <v>12742</v>
      </c>
      <c r="I29" s="114">
        <v>15984</v>
      </c>
      <c r="J29" s="114"/>
      <c r="K29" s="114">
        <v>6956</v>
      </c>
      <c r="L29" s="114">
        <v>3400</v>
      </c>
      <c r="M29" s="114">
        <v>78749</v>
      </c>
      <c r="N29" s="114">
        <v>13887</v>
      </c>
      <c r="O29" s="114">
        <v>26067</v>
      </c>
      <c r="P29" s="114">
        <v>21353</v>
      </c>
      <c r="Q29" s="114">
        <v>8740</v>
      </c>
      <c r="R29" s="114">
        <v>19661</v>
      </c>
      <c r="S29" s="114"/>
      <c r="T29" s="114"/>
      <c r="U29" s="114"/>
      <c r="V29" s="114">
        <v>14274</v>
      </c>
      <c r="W29" s="115">
        <v>134948</v>
      </c>
      <c r="X29" s="114"/>
      <c r="Y29" s="114">
        <v>2043</v>
      </c>
      <c r="Z29" s="116"/>
    </row>
    <row r="30" spans="1:26" s="98" customFormat="1" ht="10.5" customHeight="1">
      <c r="A30" s="150" t="s">
        <v>82</v>
      </c>
      <c r="B30" s="300">
        <f>SUM(G30+E30+C30)</f>
        <v>39076</v>
      </c>
      <c r="C30" s="165">
        <f>SUM(D30)</f>
        <v>0</v>
      </c>
      <c r="D30" s="290"/>
      <c r="E30" s="165">
        <f>SUM(F30)</f>
        <v>0</v>
      </c>
      <c r="F30" s="290"/>
      <c r="G30" s="165">
        <f t="shared" si="3"/>
        <v>39076</v>
      </c>
      <c r="H30" s="114">
        <v>861</v>
      </c>
      <c r="I30" s="114">
        <v>103</v>
      </c>
      <c r="J30" s="114"/>
      <c r="K30" s="114">
        <v>70</v>
      </c>
      <c r="L30" s="114">
        <v>324</v>
      </c>
      <c r="M30" s="114">
        <v>1110</v>
      </c>
      <c r="N30" s="114">
        <v>6267</v>
      </c>
      <c r="O30" s="114">
        <v>1076</v>
      </c>
      <c r="P30" s="114">
        <v>1408</v>
      </c>
      <c r="Q30" s="114">
        <v>36</v>
      </c>
      <c r="R30" s="114">
        <v>342</v>
      </c>
      <c r="S30" s="114">
        <v>2892</v>
      </c>
      <c r="T30" s="114"/>
      <c r="U30" s="114"/>
      <c r="V30" s="114">
        <v>8996</v>
      </c>
      <c r="W30" s="115">
        <v>10758</v>
      </c>
      <c r="X30" s="114"/>
      <c r="Y30" s="114">
        <v>4833</v>
      </c>
      <c r="Z30" s="116"/>
    </row>
    <row r="31" spans="1:26" s="98" customFormat="1" ht="10.5" customHeight="1">
      <c r="A31" s="150" t="s">
        <v>83</v>
      </c>
      <c r="B31" s="300">
        <f>SUM(G31+E31+C31)</f>
        <v>8</v>
      </c>
      <c r="C31" s="165"/>
      <c r="D31" s="290"/>
      <c r="E31" s="165"/>
      <c r="F31" s="290"/>
      <c r="G31" s="165">
        <f t="shared" si="3"/>
        <v>8</v>
      </c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5"/>
      <c r="X31" s="114"/>
      <c r="Y31" s="114">
        <v>8</v>
      </c>
      <c r="Z31" s="116"/>
    </row>
    <row r="32" spans="1:26" s="98" customFormat="1" ht="10.5" customHeight="1">
      <c r="A32" s="150" t="s">
        <v>84</v>
      </c>
      <c r="B32" s="300">
        <f aca="true" t="shared" si="4" ref="B32:B53">SUM(G32+E32+C32)</f>
        <v>103</v>
      </c>
      <c r="C32" s="165"/>
      <c r="D32" s="290"/>
      <c r="E32" s="165"/>
      <c r="F32" s="290"/>
      <c r="G32" s="165">
        <f t="shared" si="3"/>
        <v>103</v>
      </c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5"/>
      <c r="X32" s="114"/>
      <c r="Y32" s="114">
        <v>103</v>
      </c>
      <c r="Z32" s="116"/>
    </row>
    <row r="33" spans="1:26" s="98" customFormat="1" ht="10.5" customHeight="1">
      <c r="A33" s="150" t="s">
        <v>85</v>
      </c>
      <c r="B33" s="300">
        <f t="shared" si="4"/>
        <v>89853</v>
      </c>
      <c r="C33" s="165">
        <f>SUM(D33)</f>
        <v>0</v>
      </c>
      <c r="D33" s="290"/>
      <c r="E33" s="165">
        <f>SUM(F33)</f>
        <v>1041</v>
      </c>
      <c r="F33" s="290">
        <v>1041</v>
      </c>
      <c r="G33" s="165">
        <f t="shared" si="3"/>
        <v>88812</v>
      </c>
      <c r="H33" s="114">
        <v>1075</v>
      </c>
      <c r="I33" s="114">
        <v>2704</v>
      </c>
      <c r="J33" s="114">
        <v>302</v>
      </c>
      <c r="K33" s="114">
        <v>414</v>
      </c>
      <c r="L33" s="114">
        <v>10030</v>
      </c>
      <c r="M33" s="114">
        <v>8160</v>
      </c>
      <c r="N33" s="114">
        <v>3461</v>
      </c>
      <c r="O33" s="114">
        <v>3857</v>
      </c>
      <c r="P33" s="114">
        <v>2649</v>
      </c>
      <c r="Q33" s="114">
        <v>757</v>
      </c>
      <c r="R33" s="114">
        <v>4270</v>
      </c>
      <c r="S33" s="114">
        <v>124</v>
      </c>
      <c r="T33" s="114">
        <v>150</v>
      </c>
      <c r="U33" s="114">
        <v>280</v>
      </c>
      <c r="V33" s="114">
        <v>735</v>
      </c>
      <c r="W33" s="115">
        <v>38827</v>
      </c>
      <c r="X33" s="114"/>
      <c r="Y33" s="114">
        <v>10979</v>
      </c>
      <c r="Z33" s="116">
        <v>38</v>
      </c>
    </row>
    <row r="34" spans="1:26" s="98" customFormat="1" ht="10.5" customHeight="1">
      <c r="A34" s="150" t="s">
        <v>86</v>
      </c>
      <c r="B34" s="300">
        <f t="shared" si="4"/>
        <v>634779</v>
      </c>
      <c r="C34" s="165"/>
      <c r="D34" s="290"/>
      <c r="E34" s="165"/>
      <c r="F34" s="290"/>
      <c r="G34" s="165">
        <f t="shared" si="3"/>
        <v>634779</v>
      </c>
      <c r="H34" s="114">
        <v>43306</v>
      </c>
      <c r="I34" s="114">
        <v>129460</v>
      </c>
      <c r="J34" s="114">
        <v>138730</v>
      </c>
      <c r="K34" s="114">
        <v>6259</v>
      </c>
      <c r="L34" s="114">
        <v>8532</v>
      </c>
      <c r="M34" s="114">
        <v>22787</v>
      </c>
      <c r="N34" s="114"/>
      <c r="O34" s="114">
        <v>17265</v>
      </c>
      <c r="P34" s="114">
        <v>4616</v>
      </c>
      <c r="Q34" s="114">
        <v>50691</v>
      </c>
      <c r="R34" s="114">
        <v>747</v>
      </c>
      <c r="S34" s="114"/>
      <c r="T34" s="114"/>
      <c r="U34" s="114"/>
      <c r="V34" s="114">
        <v>2976</v>
      </c>
      <c r="W34" s="115">
        <v>29368</v>
      </c>
      <c r="X34" s="114"/>
      <c r="Y34" s="114">
        <v>136581</v>
      </c>
      <c r="Z34" s="116">
        <v>43461</v>
      </c>
    </row>
    <row r="35" spans="1:26" s="98" customFormat="1" ht="10.5" customHeight="1">
      <c r="A35" s="150" t="s">
        <v>126</v>
      </c>
      <c r="B35" s="300">
        <f t="shared" si="4"/>
        <v>216047</v>
      </c>
      <c r="C35" s="165"/>
      <c r="D35" s="290"/>
      <c r="E35" s="165"/>
      <c r="F35" s="290"/>
      <c r="G35" s="165">
        <f t="shared" si="3"/>
        <v>216047</v>
      </c>
      <c r="H35" s="114">
        <v>15268</v>
      </c>
      <c r="I35" s="114">
        <v>44889</v>
      </c>
      <c r="J35" s="114">
        <v>47416</v>
      </c>
      <c r="K35" s="114">
        <v>2214</v>
      </c>
      <c r="L35" s="114">
        <v>2589</v>
      </c>
      <c r="M35" s="114">
        <v>7589</v>
      </c>
      <c r="N35" s="114"/>
      <c r="O35" s="114">
        <v>5719</v>
      </c>
      <c r="P35" s="114">
        <v>1341</v>
      </c>
      <c r="Q35" s="114">
        <v>17689</v>
      </c>
      <c r="R35" s="114">
        <v>6</v>
      </c>
      <c r="S35" s="114"/>
      <c r="T35" s="114"/>
      <c r="U35" s="114"/>
      <c r="V35" s="114">
        <v>867</v>
      </c>
      <c r="W35" s="115">
        <v>9623</v>
      </c>
      <c r="X35" s="114"/>
      <c r="Y35" s="114">
        <v>46192</v>
      </c>
      <c r="Z35" s="116">
        <v>14645</v>
      </c>
    </row>
    <row r="36" spans="1:26" s="98" customFormat="1" ht="10.5" customHeight="1">
      <c r="A36" s="150" t="s">
        <v>88</v>
      </c>
      <c r="B36" s="300">
        <f t="shared" si="4"/>
        <v>8642</v>
      </c>
      <c r="C36" s="165"/>
      <c r="D36" s="290"/>
      <c r="E36" s="165"/>
      <c r="F36" s="290"/>
      <c r="G36" s="165">
        <f t="shared" si="3"/>
        <v>8642</v>
      </c>
      <c r="H36" s="114">
        <v>1006</v>
      </c>
      <c r="I36" s="114">
        <v>2244</v>
      </c>
      <c r="J36" s="114">
        <v>375</v>
      </c>
      <c r="K36" s="114">
        <v>266</v>
      </c>
      <c r="L36" s="114">
        <v>80</v>
      </c>
      <c r="M36" s="114">
        <v>359</v>
      </c>
      <c r="N36" s="114"/>
      <c r="O36" s="114">
        <v>299</v>
      </c>
      <c r="P36" s="114"/>
      <c r="Q36" s="114">
        <v>1294</v>
      </c>
      <c r="R36" s="114"/>
      <c r="S36" s="114"/>
      <c r="T36" s="114"/>
      <c r="U36" s="114"/>
      <c r="V36" s="114"/>
      <c r="W36" s="115">
        <v>332</v>
      </c>
      <c r="X36" s="114"/>
      <c r="Y36" s="114">
        <v>1849</v>
      </c>
      <c r="Z36" s="116">
        <v>538</v>
      </c>
    </row>
    <row r="37" spans="1:26" s="98" customFormat="1" ht="10.5" customHeight="1">
      <c r="A37" s="150" t="s">
        <v>89</v>
      </c>
      <c r="B37" s="300">
        <f t="shared" si="4"/>
        <v>52481</v>
      </c>
      <c r="C37" s="165"/>
      <c r="D37" s="290"/>
      <c r="E37" s="165"/>
      <c r="F37" s="290"/>
      <c r="G37" s="165">
        <f t="shared" si="3"/>
        <v>52481</v>
      </c>
      <c r="H37" s="114">
        <v>4447</v>
      </c>
      <c r="I37" s="114">
        <v>5093</v>
      </c>
      <c r="J37" s="114">
        <v>14905</v>
      </c>
      <c r="K37" s="114">
        <v>737</v>
      </c>
      <c r="L37" s="114">
        <v>367</v>
      </c>
      <c r="M37" s="114">
        <v>1310</v>
      </c>
      <c r="N37" s="114">
        <v>19</v>
      </c>
      <c r="O37" s="114">
        <v>1192</v>
      </c>
      <c r="P37" s="114">
        <v>342</v>
      </c>
      <c r="Q37" s="114">
        <v>2859</v>
      </c>
      <c r="R37" s="114"/>
      <c r="S37" s="114"/>
      <c r="T37" s="114"/>
      <c r="U37" s="114"/>
      <c r="V37" s="114">
        <v>228</v>
      </c>
      <c r="W37" s="115">
        <v>2503</v>
      </c>
      <c r="X37" s="114"/>
      <c r="Y37" s="114">
        <v>15228</v>
      </c>
      <c r="Z37" s="116">
        <v>3251</v>
      </c>
    </row>
    <row r="38" spans="1:26" s="98" customFormat="1" ht="10.5" customHeight="1">
      <c r="A38" s="150" t="s">
        <v>345</v>
      </c>
      <c r="B38" s="300">
        <f t="shared" si="4"/>
        <v>2628</v>
      </c>
      <c r="C38" s="165"/>
      <c r="D38" s="290"/>
      <c r="E38" s="165"/>
      <c r="F38" s="290"/>
      <c r="G38" s="165">
        <f t="shared" si="3"/>
        <v>2628</v>
      </c>
      <c r="H38" s="114">
        <v>863</v>
      </c>
      <c r="I38" s="114">
        <v>30</v>
      </c>
      <c r="J38" s="114"/>
      <c r="K38" s="114"/>
      <c r="L38" s="114"/>
      <c r="M38" s="114"/>
      <c r="N38" s="114"/>
      <c r="O38" s="114"/>
      <c r="P38" s="114"/>
      <c r="Q38" s="114">
        <v>21</v>
      </c>
      <c r="R38" s="114"/>
      <c r="S38" s="114"/>
      <c r="T38" s="114"/>
      <c r="U38" s="114"/>
      <c r="V38" s="114"/>
      <c r="W38" s="115"/>
      <c r="X38" s="114"/>
      <c r="Y38" s="114">
        <v>1714</v>
      </c>
      <c r="Z38" s="116"/>
    </row>
    <row r="39" spans="1:26" s="98" customFormat="1" ht="10.5" customHeight="1">
      <c r="A39" s="150" t="s">
        <v>90</v>
      </c>
      <c r="B39" s="300">
        <f t="shared" si="4"/>
        <v>3004</v>
      </c>
      <c r="C39" s="165"/>
      <c r="D39" s="290"/>
      <c r="E39" s="165">
        <f>SUM(F39)</f>
        <v>0</v>
      </c>
      <c r="F39" s="290"/>
      <c r="G39" s="165">
        <f t="shared" si="3"/>
        <v>3004</v>
      </c>
      <c r="H39" s="114"/>
      <c r="I39" s="114"/>
      <c r="J39" s="114"/>
      <c r="K39" s="114"/>
      <c r="L39" s="114">
        <v>108</v>
      </c>
      <c r="M39" s="114">
        <v>150</v>
      </c>
      <c r="N39" s="114">
        <v>560</v>
      </c>
      <c r="O39" s="114">
        <v>440</v>
      </c>
      <c r="P39" s="114">
        <v>395</v>
      </c>
      <c r="Q39" s="114"/>
      <c r="R39" s="114">
        <v>90</v>
      </c>
      <c r="S39" s="114"/>
      <c r="T39" s="114"/>
      <c r="U39" s="114"/>
      <c r="V39" s="114"/>
      <c r="W39" s="115"/>
      <c r="X39" s="114"/>
      <c r="Y39" s="114">
        <v>1261</v>
      </c>
      <c r="Z39" s="116"/>
    </row>
    <row r="40" spans="1:26" s="98" customFormat="1" ht="10.5" customHeight="1">
      <c r="A40" s="150" t="s">
        <v>400</v>
      </c>
      <c r="B40" s="300">
        <f t="shared" si="4"/>
        <v>1008</v>
      </c>
      <c r="C40" s="165"/>
      <c r="D40" s="290"/>
      <c r="E40" s="165">
        <f>SUM(F40)</f>
        <v>0</v>
      </c>
      <c r="F40" s="290"/>
      <c r="G40" s="165">
        <f t="shared" si="3"/>
        <v>1008</v>
      </c>
      <c r="H40" s="114"/>
      <c r="I40" s="114"/>
      <c r="J40" s="114"/>
      <c r="K40" s="114"/>
      <c r="L40" s="114"/>
      <c r="M40" s="114">
        <v>336</v>
      </c>
      <c r="N40" s="114"/>
      <c r="O40" s="114">
        <v>672</v>
      </c>
      <c r="P40" s="114"/>
      <c r="Q40" s="114"/>
      <c r="R40" s="114"/>
      <c r="S40" s="114"/>
      <c r="T40" s="114"/>
      <c r="U40" s="114"/>
      <c r="V40" s="114"/>
      <c r="W40" s="115"/>
      <c r="X40" s="114"/>
      <c r="Y40" s="114"/>
      <c r="Z40" s="116"/>
    </row>
    <row r="41" spans="1:26" s="98" customFormat="1" ht="10.5" customHeight="1">
      <c r="A41" s="150" t="s">
        <v>211</v>
      </c>
      <c r="B41" s="300">
        <f t="shared" si="4"/>
        <v>31612</v>
      </c>
      <c r="C41" s="165">
        <f>SUM(D41)</f>
        <v>442</v>
      </c>
      <c r="D41" s="290">
        <v>442</v>
      </c>
      <c r="E41" s="165">
        <f>SUM(F41)</f>
        <v>1424</v>
      </c>
      <c r="F41" s="290">
        <v>1424</v>
      </c>
      <c r="G41" s="165">
        <f t="shared" si="3"/>
        <v>29746</v>
      </c>
      <c r="H41" s="114">
        <v>14016</v>
      </c>
      <c r="I41" s="114">
        <v>5764</v>
      </c>
      <c r="J41" s="114"/>
      <c r="K41" s="114">
        <v>1085</v>
      </c>
      <c r="L41" s="114"/>
      <c r="M41" s="114">
        <v>4049</v>
      </c>
      <c r="N41" s="114"/>
      <c r="O41" s="114">
        <v>2474</v>
      </c>
      <c r="P41" s="114"/>
      <c r="Q41" s="114">
        <v>2358</v>
      </c>
      <c r="R41" s="114"/>
      <c r="S41" s="114"/>
      <c r="T41" s="114"/>
      <c r="U41" s="114"/>
      <c r="V41" s="114"/>
      <c r="W41" s="115"/>
      <c r="X41" s="114"/>
      <c r="Y41" s="114"/>
      <c r="Z41" s="116"/>
    </row>
    <row r="42" spans="1:26" s="98" customFormat="1" ht="10.5" customHeight="1">
      <c r="A42" s="150" t="s">
        <v>212</v>
      </c>
      <c r="B42" s="300">
        <f t="shared" si="4"/>
        <v>108851</v>
      </c>
      <c r="C42" s="165">
        <f>SUM(D42)</f>
        <v>6278</v>
      </c>
      <c r="D42" s="290">
        <v>6278</v>
      </c>
      <c r="E42" s="165">
        <f>SUM(F42)</f>
        <v>4944</v>
      </c>
      <c r="F42" s="290">
        <v>4944</v>
      </c>
      <c r="G42" s="165">
        <f t="shared" si="3"/>
        <v>97629</v>
      </c>
      <c r="H42" s="114">
        <v>1200</v>
      </c>
      <c r="I42" s="114">
        <v>1479</v>
      </c>
      <c r="J42" s="114"/>
      <c r="K42" s="114">
        <v>1326</v>
      </c>
      <c r="L42" s="114"/>
      <c r="M42" s="114">
        <v>12227</v>
      </c>
      <c r="N42" s="114">
        <v>3187</v>
      </c>
      <c r="O42" s="114">
        <v>6194</v>
      </c>
      <c r="P42" s="114">
        <v>1724</v>
      </c>
      <c r="Q42" s="114">
        <v>625</v>
      </c>
      <c r="R42" s="114">
        <v>18094</v>
      </c>
      <c r="S42" s="114">
        <v>2119</v>
      </c>
      <c r="T42" s="114">
        <v>374</v>
      </c>
      <c r="U42" s="114">
        <v>1222</v>
      </c>
      <c r="V42" s="114">
        <v>4239</v>
      </c>
      <c r="W42" s="115">
        <v>37202</v>
      </c>
      <c r="X42" s="114">
        <v>676</v>
      </c>
      <c r="Y42" s="114">
        <v>5741</v>
      </c>
      <c r="Z42" s="116"/>
    </row>
    <row r="43" spans="1:26" s="98" customFormat="1" ht="10.5" customHeight="1">
      <c r="A43" s="150" t="s">
        <v>343</v>
      </c>
      <c r="B43" s="300">
        <f t="shared" si="4"/>
        <v>0</v>
      </c>
      <c r="C43" s="165"/>
      <c r="D43" s="290"/>
      <c r="E43" s="165"/>
      <c r="F43" s="290"/>
      <c r="G43" s="165">
        <f t="shared" si="3"/>
        <v>0</v>
      </c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5"/>
      <c r="X43" s="114"/>
      <c r="Y43" s="114"/>
      <c r="Z43" s="116"/>
    </row>
    <row r="44" spans="1:26" s="98" customFormat="1" ht="10.5" customHeight="1">
      <c r="A44" s="150" t="s">
        <v>344</v>
      </c>
      <c r="B44" s="300">
        <f t="shared" si="4"/>
        <v>0</v>
      </c>
      <c r="C44" s="165"/>
      <c r="D44" s="290"/>
      <c r="E44" s="165"/>
      <c r="F44" s="290"/>
      <c r="G44" s="165">
        <f t="shared" si="3"/>
        <v>0</v>
      </c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5"/>
      <c r="X44" s="114"/>
      <c r="Y44" s="114"/>
      <c r="Z44" s="116"/>
    </row>
    <row r="45" spans="1:26" s="98" customFormat="1" ht="11.25" customHeight="1">
      <c r="A45" s="150" t="s">
        <v>213</v>
      </c>
      <c r="B45" s="300">
        <f t="shared" si="4"/>
        <v>11045</v>
      </c>
      <c r="C45" s="165">
        <f>SUM(D45)</f>
        <v>157</v>
      </c>
      <c r="D45" s="290">
        <v>157</v>
      </c>
      <c r="E45" s="165">
        <f>SUM(F45)</f>
        <v>79</v>
      </c>
      <c r="F45" s="296">
        <v>79</v>
      </c>
      <c r="G45" s="165">
        <f t="shared" si="3"/>
        <v>10809</v>
      </c>
      <c r="H45" s="114"/>
      <c r="I45" s="114">
        <v>45</v>
      </c>
      <c r="J45" s="114">
        <v>10</v>
      </c>
      <c r="K45" s="114">
        <v>34</v>
      </c>
      <c r="L45" s="114"/>
      <c r="M45" s="114">
        <v>610</v>
      </c>
      <c r="N45" s="114">
        <v>67</v>
      </c>
      <c r="O45" s="114">
        <v>325</v>
      </c>
      <c r="P45" s="114">
        <v>78</v>
      </c>
      <c r="Q45" s="114">
        <v>34</v>
      </c>
      <c r="R45" s="114">
        <v>168</v>
      </c>
      <c r="S45" s="114">
        <v>56</v>
      </c>
      <c r="T45" s="114">
        <v>56</v>
      </c>
      <c r="U45" s="114">
        <v>56</v>
      </c>
      <c r="V45" s="114">
        <v>67</v>
      </c>
      <c r="W45" s="115">
        <v>952</v>
      </c>
      <c r="X45" s="114">
        <v>11</v>
      </c>
      <c r="Y45" s="114">
        <v>8240</v>
      </c>
      <c r="Z45" s="116"/>
    </row>
    <row r="46" spans="1:26" s="98" customFormat="1" ht="10.5" customHeight="1" thickBot="1">
      <c r="A46" s="156" t="s">
        <v>214</v>
      </c>
      <c r="B46" s="301">
        <f t="shared" si="4"/>
        <v>38</v>
      </c>
      <c r="C46" s="168"/>
      <c r="D46" s="291"/>
      <c r="E46" s="168"/>
      <c r="F46" s="310"/>
      <c r="G46" s="166">
        <f t="shared" si="3"/>
        <v>38</v>
      </c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30"/>
      <c r="X46" s="129"/>
      <c r="Y46" s="129">
        <v>38</v>
      </c>
      <c r="Z46" s="131"/>
    </row>
    <row r="47" spans="1:26" s="98" customFormat="1" ht="10.5" customHeight="1" thickBot="1">
      <c r="A47" s="97" t="s">
        <v>7</v>
      </c>
      <c r="B47" s="304">
        <f t="shared" si="4"/>
        <v>1756593</v>
      </c>
      <c r="C47" s="169">
        <f>SUM(C28:C45)</f>
        <v>20125</v>
      </c>
      <c r="D47" s="309">
        <f>SUM(D28:D46)</f>
        <v>20125</v>
      </c>
      <c r="E47" s="169">
        <f>SUM(E28:E45)</f>
        <v>16602</v>
      </c>
      <c r="F47" s="309">
        <f>SUM(F28:F46)</f>
        <v>16602</v>
      </c>
      <c r="G47" s="169">
        <f t="shared" si="3"/>
        <v>1719866</v>
      </c>
      <c r="H47" s="286">
        <f aca="true" t="shared" si="5" ref="H47:Z47">SUM(H28:H46)</f>
        <v>195492</v>
      </c>
      <c r="I47" s="134">
        <f t="shared" si="5"/>
        <v>233216</v>
      </c>
      <c r="J47" s="134">
        <f t="shared" si="5"/>
        <v>202080</v>
      </c>
      <c r="K47" s="134">
        <f t="shared" si="5"/>
        <v>19589</v>
      </c>
      <c r="L47" s="134">
        <f t="shared" si="5"/>
        <v>34042</v>
      </c>
      <c r="M47" s="134">
        <f t="shared" si="5"/>
        <v>141309</v>
      </c>
      <c r="N47" s="134">
        <f t="shared" si="5"/>
        <v>28619</v>
      </c>
      <c r="O47" s="134">
        <f t="shared" si="5"/>
        <v>68557</v>
      </c>
      <c r="P47" s="134">
        <f t="shared" si="5"/>
        <v>34344</v>
      </c>
      <c r="Q47" s="134">
        <f t="shared" si="5"/>
        <v>92894</v>
      </c>
      <c r="R47" s="134">
        <f t="shared" si="5"/>
        <v>44389</v>
      </c>
      <c r="S47" s="134">
        <f t="shared" si="5"/>
        <v>5191</v>
      </c>
      <c r="T47" s="134">
        <f t="shared" si="5"/>
        <v>580</v>
      </c>
      <c r="U47" s="134">
        <f t="shared" si="5"/>
        <v>1588</v>
      </c>
      <c r="V47" s="134">
        <f t="shared" si="5"/>
        <v>32533</v>
      </c>
      <c r="W47" s="134">
        <f t="shared" si="5"/>
        <v>269809</v>
      </c>
      <c r="X47" s="134">
        <f t="shared" si="5"/>
        <v>687</v>
      </c>
      <c r="Y47" s="134">
        <f t="shared" si="5"/>
        <v>252771</v>
      </c>
      <c r="Z47" s="135">
        <f t="shared" si="5"/>
        <v>62176</v>
      </c>
    </row>
    <row r="48" spans="1:26" s="98" customFormat="1" ht="10.5" customHeight="1" thickBot="1">
      <c r="A48" s="152" t="s">
        <v>8</v>
      </c>
      <c r="B48" s="418">
        <v>0</v>
      </c>
      <c r="C48" s="420">
        <v>0</v>
      </c>
      <c r="D48" s="421">
        <v>0</v>
      </c>
      <c r="E48" s="420">
        <v>0</v>
      </c>
      <c r="F48" s="421">
        <v>0</v>
      </c>
      <c r="G48" s="418">
        <v>0</v>
      </c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7"/>
      <c r="X48" s="136"/>
      <c r="Y48" s="136"/>
      <c r="Z48" s="138"/>
    </row>
    <row r="49" spans="1:26" s="98" customFormat="1" ht="10.5" customHeight="1" thickBot="1">
      <c r="A49" s="153" t="s">
        <v>27</v>
      </c>
      <c r="B49" s="305">
        <f t="shared" si="4"/>
        <v>1756593</v>
      </c>
      <c r="C49" s="158">
        <f>SUM(C47+C48)</f>
        <v>20125</v>
      </c>
      <c r="D49" s="294">
        <f>SUM(D47:D48)</f>
        <v>20125</v>
      </c>
      <c r="E49" s="158">
        <f>SUM(E47+E48)</f>
        <v>16602</v>
      </c>
      <c r="F49" s="294">
        <f>SUM(F47:F48)</f>
        <v>16602</v>
      </c>
      <c r="G49" s="158">
        <f t="shared" si="3"/>
        <v>1719866</v>
      </c>
      <c r="H49" s="139">
        <f aca="true" t="shared" si="6" ref="H49:Z49">SUM(H47:H48)</f>
        <v>195492</v>
      </c>
      <c r="I49" s="139">
        <f t="shared" si="6"/>
        <v>233216</v>
      </c>
      <c r="J49" s="139">
        <f t="shared" si="6"/>
        <v>202080</v>
      </c>
      <c r="K49" s="139">
        <f t="shared" si="6"/>
        <v>19589</v>
      </c>
      <c r="L49" s="139">
        <f t="shared" si="6"/>
        <v>34042</v>
      </c>
      <c r="M49" s="139">
        <f t="shared" si="6"/>
        <v>141309</v>
      </c>
      <c r="N49" s="139">
        <f t="shared" si="6"/>
        <v>28619</v>
      </c>
      <c r="O49" s="139">
        <f t="shared" si="6"/>
        <v>68557</v>
      </c>
      <c r="P49" s="139">
        <f t="shared" si="6"/>
        <v>34344</v>
      </c>
      <c r="Q49" s="139">
        <f>SUM(Q47:Q48)</f>
        <v>92894</v>
      </c>
      <c r="R49" s="139">
        <f>SUM(R47:R48)</f>
        <v>44389</v>
      </c>
      <c r="S49" s="139">
        <f>SUM(S47:S48)</f>
        <v>5191</v>
      </c>
      <c r="T49" s="139">
        <f t="shared" si="6"/>
        <v>580</v>
      </c>
      <c r="U49" s="139">
        <f t="shared" si="6"/>
        <v>1588</v>
      </c>
      <c r="V49" s="139">
        <f t="shared" si="6"/>
        <v>32533</v>
      </c>
      <c r="W49" s="140">
        <f t="shared" si="6"/>
        <v>269809</v>
      </c>
      <c r="X49" s="140">
        <f t="shared" si="6"/>
        <v>687</v>
      </c>
      <c r="Y49" s="139">
        <f>SUM(Y47:Y48)</f>
        <v>252771</v>
      </c>
      <c r="Z49" s="141">
        <f t="shared" si="6"/>
        <v>62176</v>
      </c>
    </row>
    <row r="50" spans="1:26" s="98" customFormat="1" ht="12" customHeight="1" thickTop="1">
      <c r="A50" s="151" t="s">
        <v>23</v>
      </c>
      <c r="B50" s="306">
        <f t="shared" si="4"/>
        <v>987029</v>
      </c>
      <c r="C50" s="167">
        <f>SUM(C26)</f>
        <v>8466</v>
      </c>
      <c r="D50" s="295">
        <f>SUM(D26)</f>
        <v>8466</v>
      </c>
      <c r="E50" s="167">
        <f>SUM(E26)</f>
        <v>5807</v>
      </c>
      <c r="F50" s="295">
        <f>SUM(F26)</f>
        <v>5807</v>
      </c>
      <c r="G50" s="167">
        <f t="shared" si="3"/>
        <v>972756</v>
      </c>
      <c r="H50" s="122">
        <f>SUM(H26)</f>
        <v>120201</v>
      </c>
      <c r="I50" s="122">
        <f aca="true" t="shared" si="7" ref="I50:Z50">SUM(I26)</f>
        <v>89943</v>
      </c>
      <c r="J50" s="122">
        <f t="shared" si="7"/>
        <v>56580</v>
      </c>
      <c r="K50" s="122">
        <f t="shared" si="7"/>
        <v>4401</v>
      </c>
      <c r="L50" s="122">
        <f t="shared" si="7"/>
        <v>252</v>
      </c>
      <c r="M50" s="122">
        <f t="shared" si="7"/>
        <v>117809</v>
      </c>
      <c r="N50" s="122">
        <f t="shared" si="7"/>
        <v>6742</v>
      </c>
      <c r="O50" s="122">
        <f t="shared" si="7"/>
        <v>31831</v>
      </c>
      <c r="P50" s="122">
        <f t="shared" si="7"/>
        <v>14968</v>
      </c>
      <c r="Q50" s="122">
        <f t="shared" si="7"/>
        <v>54293</v>
      </c>
      <c r="R50" s="122">
        <f t="shared" si="7"/>
        <v>69629</v>
      </c>
      <c r="S50" s="122">
        <f t="shared" si="7"/>
        <v>2119</v>
      </c>
      <c r="T50" s="122">
        <f t="shared" si="7"/>
        <v>374</v>
      </c>
      <c r="U50" s="122">
        <f t="shared" si="7"/>
        <v>1222</v>
      </c>
      <c r="V50" s="122">
        <f t="shared" si="7"/>
        <v>40224</v>
      </c>
      <c r="W50" s="122">
        <f t="shared" si="7"/>
        <v>334659</v>
      </c>
      <c r="X50" s="122">
        <f t="shared" si="7"/>
        <v>817</v>
      </c>
      <c r="Y50" s="122">
        <f t="shared" si="7"/>
        <v>23834</v>
      </c>
      <c r="Z50" s="123">
        <f t="shared" si="7"/>
        <v>2858</v>
      </c>
    </row>
    <row r="51" spans="1:26" s="98" customFormat="1" ht="9.75">
      <c r="A51" s="150" t="s">
        <v>282</v>
      </c>
      <c r="B51" s="300">
        <f t="shared" si="4"/>
        <v>63120</v>
      </c>
      <c r="C51" s="167"/>
      <c r="D51" s="290"/>
      <c r="E51" s="167"/>
      <c r="F51" s="290"/>
      <c r="G51" s="167">
        <f t="shared" si="3"/>
        <v>63120</v>
      </c>
      <c r="H51" s="114"/>
      <c r="I51" s="114">
        <v>52800</v>
      </c>
      <c r="J51" s="114"/>
      <c r="K51" s="114"/>
      <c r="L51" s="114"/>
      <c r="M51" s="114"/>
      <c r="N51" s="114">
        <v>10320</v>
      </c>
      <c r="O51" s="114"/>
      <c r="P51" s="114"/>
      <c r="Q51" s="114"/>
      <c r="R51" s="114"/>
      <c r="S51" s="114"/>
      <c r="T51" s="114"/>
      <c r="U51" s="114"/>
      <c r="V51" s="114"/>
      <c r="W51" s="115"/>
      <c r="X51" s="114"/>
      <c r="Y51" s="114"/>
      <c r="Z51" s="116"/>
    </row>
    <row r="52" spans="1:26" s="98" customFormat="1" ht="9.75">
      <c r="A52" s="150" t="s">
        <v>215</v>
      </c>
      <c r="B52" s="300">
        <f t="shared" si="4"/>
        <v>178486</v>
      </c>
      <c r="C52" s="170"/>
      <c r="D52" s="296"/>
      <c r="E52" s="170"/>
      <c r="F52" s="296"/>
      <c r="G52" s="170">
        <f>SUM(H52:W52)</f>
        <v>178486</v>
      </c>
      <c r="H52" s="124"/>
      <c r="I52" s="124"/>
      <c r="J52" s="124">
        <v>178486</v>
      </c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1"/>
      <c r="X52" s="124"/>
      <c r="Y52" s="124"/>
      <c r="Z52" s="125"/>
    </row>
    <row r="53" spans="1:26" s="98" customFormat="1" ht="9.75">
      <c r="A53" s="150" t="s">
        <v>216</v>
      </c>
      <c r="B53" s="336">
        <f t="shared" si="4"/>
        <v>533089</v>
      </c>
      <c r="C53" s="170">
        <f>SUM(D53)</f>
        <v>12418</v>
      </c>
      <c r="D53" s="416">
        <v>12418</v>
      </c>
      <c r="E53" s="170">
        <f>SUM(F53)</f>
        <v>11629</v>
      </c>
      <c r="F53" s="416">
        <v>11629</v>
      </c>
      <c r="G53" s="170">
        <f>SUM(H53:Z53)</f>
        <v>509042</v>
      </c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1"/>
      <c r="X53" s="124"/>
      <c r="Y53" s="198">
        <v>509042</v>
      </c>
      <c r="Z53" s="125"/>
    </row>
    <row r="54" spans="1:26" s="98" customFormat="1" ht="10.5" thickBot="1">
      <c r="A54" s="199" t="s">
        <v>217</v>
      </c>
      <c r="B54" s="422">
        <v>0</v>
      </c>
      <c r="C54" s="423" t="s">
        <v>32</v>
      </c>
      <c r="D54" s="424" t="s">
        <v>32</v>
      </c>
      <c r="E54" s="423" t="s">
        <v>32</v>
      </c>
      <c r="F54" s="424" t="s">
        <v>32</v>
      </c>
      <c r="G54" s="419">
        <v>0</v>
      </c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1"/>
      <c r="X54" s="200"/>
      <c r="Y54" s="200"/>
      <c r="Z54" s="202"/>
    </row>
    <row r="55" spans="1:26" s="98" customFormat="1" ht="10.5" thickBot="1">
      <c r="A55" s="126" t="s">
        <v>218</v>
      </c>
      <c r="B55" s="297">
        <f aca="true" t="shared" si="8" ref="B55:H55">SUM(B50+B51+B52+B53+B54-B49)</f>
        <v>5131</v>
      </c>
      <c r="C55" s="298">
        <f t="shared" si="8"/>
        <v>759</v>
      </c>
      <c r="D55" s="297">
        <f t="shared" si="8"/>
        <v>759</v>
      </c>
      <c r="E55" s="298">
        <f t="shared" si="8"/>
        <v>834</v>
      </c>
      <c r="F55" s="297">
        <f t="shared" si="8"/>
        <v>834</v>
      </c>
      <c r="G55" s="298">
        <f t="shared" si="8"/>
        <v>3538</v>
      </c>
      <c r="H55" s="127">
        <f t="shared" si="8"/>
        <v>-75291</v>
      </c>
      <c r="I55" s="127">
        <f aca="true" t="shared" si="9" ref="I55:Z55">SUM(I50+I51+I52+I53+I54-I49)</f>
        <v>-90473</v>
      </c>
      <c r="J55" s="127">
        <f t="shared" si="9"/>
        <v>32986</v>
      </c>
      <c r="K55" s="127">
        <f t="shared" si="9"/>
        <v>-15188</v>
      </c>
      <c r="L55" s="127">
        <f t="shared" si="9"/>
        <v>-33790</v>
      </c>
      <c r="M55" s="127">
        <f t="shared" si="9"/>
        <v>-23500</v>
      </c>
      <c r="N55" s="127">
        <f t="shared" si="9"/>
        <v>-11557</v>
      </c>
      <c r="O55" s="127">
        <f t="shared" si="9"/>
        <v>-36726</v>
      </c>
      <c r="P55" s="127">
        <f t="shared" si="9"/>
        <v>-19376</v>
      </c>
      <c r="Q55" s="127">
        <f t="shared" si="9"/>
        <v>-38601</v>
      </c>
      <c r="R55" s="127">
        <f t="shared" si="9"/>
        <v>25240</v>
      </c>
      <c r="S55" s="127">
        <f t="shared" si="9"/>
        <v>-3072</v>
      </c>
      <c r="T55" s="127">
        <f t="shared" si="9"/>
        <v>-206</v>
      </c>
      <c r="U55" s="127">
        <f t="shared" si="9"/>
        <v>-366</v>
      </c>
      <c r="V55" s="237">
        <f t="shared" si="9"/>
        <v>7691</v>
      </c>
      <c r="W55" s="237">
        <f t="shared" si="9"/>
        <v>64850</v>
      </c>
      <c r="X55" s="289">
        <f t="shared" si="9"/>
        <v>130</v>
      </c>
      <c r="Y55" s="127">
        <f t="shared" si="9"/>
        <v>280105</v>
      </c>
      <c r="Z55" s="128">
        <f t="shared" si="9"/>
        <v>-59318</v>
      </c>
    </row>
    <row r="57" spans="4:6" ht="12.75">
      <c r="D57" s="147"/>
      <c r="E57" s="147"/>
      <c r="F57" s="147"/>
    </row>
    <row r="58" spans="4:6" ht="12.75">
      <c r="D58" s="148"/>
      <c r="E58" s="148"/>
      <c r="F58" s="148"/>
    </row>
    <row r="59" ht="12.75">
      <c r="I59" s="146"/>
    </row>
    <row r="60" ht="12.75">
      <c r="G60" s="149"/>
    </row>
  </sheetData>
  <sheetProtection/>
  <mergeCells count="4">
    <mergeCell ref="C9:D9"/>
    <mergeCell ref="E9:F9"/>
    <mergeCell ref="G9:Q9"/>
    <mergeCell ref="A7:Z7"/>
  </mergeCells>
  <printOptions/>
  <pageMargins left="0.5118110236220472" right="0.5118110236220472" top="0.1968503937007874" bottom="0.1968503937007874" header="0.31496062992125984" footer="0.31496062992125984"/>
  <pageSetup fitToHeight="0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5"/>
  <sheetViews>
    <sheetView zoomScalePageLayoutView="0" workbookViewId="0" topLeftCell="C19">
      <selection activeCell="L54" sqref="L54"/>
    </sheetView>
  </sheetViews>
  <sheetFormatPr defaultColWidth="9.140625" defaultRowHeight="12.75"/>
  <cols>
    <col min="1" max="1" width="17.140625" style="0" customWidth="1"/>
    <col min="2" max="2" width="10.421875" style="0" customWidth="1"/>
    <col min="3" max="3" width="8.421875" style="0" customWidth="1"/>
    <col min="4" max="4" width="8.57421875" style="0" customWidth="1"/>
    <col min="5" max="5" width="7.7109375" style="0" customWidth="1"/>
    <col min="6" max="6" width="8.00390625" style="0" customWidth="1"/>
    <col min="7" max="7" width="9.8515625" style="0" customWidth="1"/>
    <col min="8" max="8" width="8.57421875" style="0" customWidth="1"/>
    <col min="9" max="10" width="8.421875" style="0" customWidth="1"/>
    <col min="11" max="12" width="7.8515625" style="0" customWidth="1"/>
    <col min="13" max="17" width="8.421875" style="0" customWidth="1"/>
    <col min="18" max="18" width="8.57421875" style="0" customWidth="1"/>
    <col min="19" max="19" width="7.140625" style="0" customWidth="1"/>
    <col min="20" max="20" width="7.00390625" style="0" customWidth="1"/>
    <col min="21" max="21" width="7.8515625" style="0" customWidth="1"/>
    <col min="22" max="22" width="8.00390625" style="0" customWidth="1"/>
    <col min="23" max="23" width="8.57421875" style="0" customWidth="1"/>
    <col min="24" max="24" width="7.421875" style="0" customWidth="1"/>
    <col min="25" max="25" width="9.421875" style="0" customWidth="1"/>
    <col min="26" max="26" width="8.421875" style="0" customWidth="1"/>
  </cols>
  <sheetData>
    <row r="1" spans="1:26" ht="20.25" customHeight="1">
      <c r="A1" s="824" t="s">
        <v>494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824"/>
      <c r="S1" s="824"/>
      <c r="T1" s="824"/>
      <c r="U1" s="824"/>
      <c r="V1" s="824"/>
      <c r="W1" s="824"/>
      <c r="X1" s="824"/>
      <c r="Y1" s="824"/>
      <c r="Z1" s="824"/>
    </row>
    <row r="2" spans="1:26" ht="19.5" customHeight="1" thickBot="1">
      <c r="A2" s="142"/>
      <c r="B2" s="142"/>
      <c r="C2" s="142"/>
      <c r="D2" s="142"/>
      <c r="E2" s="142"/>
      <c r="F2" s="142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 t="s">
        <v>155</v>
      </c>
    </row>
    <row r="3" spans="1:26" ht="20.25" customHeight="1" thickBot="1">
      <c r="A3" s="142"/>
      <c r="B3" s="142"/>
      <c r="C3" s="820" t="s">
        <v>219</v>
      </c>
      <c r="D3" s="822"/>
      <c r="E3" s="821" t="s">
        <v>240</v>
      </c>
      <c r="F3" s="822"/>
      <c r="G3" s="823" t="s">
        <v>220</v>
      </c>
      <c r="H3" s="823"/>
      <c r="I3" s="823"/>
      <c r="J3" s="823"/>
      <c r="K3" s="823"/>
      <c r="L3" s="823"/>
      <c r="M3" s="823"/>
      <c r="N3" s="823"/>
      <c r="O3" s="823"/>
      <c r="P3" s="823"/>
      <c r="Q3" s="823"/>
      <c r="R3" s="154"/>
      <c r="S3" s="154"/>
      <c r="T3" s="154"/>
      <c r="U3" s="154"/>
      <c r="V3" s="154"/>
      <c r="W3" s="154"/>
      <c r="X3" s="154"/>
      <c r="Y3" s="154"/>
      <c r="Z3" s="155"/>
    </row>
    <row r="4" spans="1:26" s="98" customFormat="1" ht="10.5" customHeight="1">
      <c r="A4" s="97"/>
      <c r="B4" s="161" t="s">
        <v>495</v>
      </c>
      <c r="C4" s="704" t="s">
        <v>496</v>
      </c>
      <c r="D4" s="707" t="s">
        <v>180</v>
      </c>
      <c r="E4" s="161" t="s">
        <v>496</v>
      </c>
      <c r="F4" s="589" t="s">
        <v>179</v>
      </c>
      <c r="G4" s="161" t="s">
        <v>495</v>
      </c>
      <c r="H4" s="586" t="s">
        <v>168</v>
      </c>
      <c r="I4" s="587" t="s">
        <v>169</v>
      </c>
      <c r="J4" s="587" t="s">
        <v>170</v>
      </c>
      <c r="K4" s="587" t="s">
        <v>171</v>
      </c>
      <c r="L4" s="587" t="s">
        <v>172</v>
      </c>
      <c r="M4" s="587" t="s">
        <v>173</v>
      </c>
      <c r="N4" s="587" t="s">
        <v>174</v>
      </c>
      <c r="O4" s="587" t="s">
        <v>174</v>
      </c>
      <c r="P4" s="587" t="s">
        <v>174</v>
      </c>
      <c r="Q4" s="586" t="s">
        <v>175</v>
      </c>
      <c r="R4" s="588" t="s">
        <v>176</v>
      </c>
      <c r="S4" s="587" t="s">
        <v>177</v>
      </c>
      <c r="T4" s="588" t="s">
        <v>329</v>
      </c>
      <c r="U4" s="588" t="s">
        <v>178</v>
      </c>
      <c r="V4" s="588" t="s">
        <v>181</v>
      </c>
      <c r="W4" s="588" t="s">
        <v>182</v>
      </c>
      <c r="X4" s="588" t="s">
        <v>272</v>
      </c>
      <c r="Y4" s="587" t="s">
        <v>183</v>
      </c>
      <c r="Z4" s="589" t="s">
        <v>184</v>
      </c>
    </row>
    <row r="5" spans="1:26" s="98" customFormat="1" ht="10.5" customHeight="1">
      <c r="A5" s="99"/>
      <c r="B5" s="162">
        <v>2012</v>
      </c>
      <c r="C5" s="705">
        <v>2012</v>
      </c>
      <c r="D5" s="708" t="s">
        <v>195</v>
      </c>
      <c r="E5" s="162">
        <v>2012</v>
      </c>
      <c r="F5" s="591" t="s">
        <v>194</v>
      </c>
      <c r="G5" s="162">
        <v>2012</v>
      </c>
      <c r="H5" s="590" t="s">
        <v>185</v>
      </c>
      <c r="I5" s="100" t="s">
        <v>186</v>
      </c>
      <c r="J5" s="100" t="s">
        <v>187</v>
      </c>
      <c r="K5" s="100"/>
      <c r="L5" s="100" t="s">
        <v>188</v>
      </c>
      <c r="M5" s="100" t="s">
        <v>185</v>
      </c>
      <c r="N5" s="100" t="s">
        <v>189</v>
      </c>
      <c r="O5" s="100" t="s">
        <v>190</v>
      </c>
      <c r="P5" s="100" t="s">
        <v>189</v>
      </c>
      <c r="Q5" s="590" t="s">
        <v>191</v>
      </c>
      <c r="R5" s="101" t="s">
        <v>192</v>
      </c>
      <c r="S5" s="100"/>
      <c r="T5" s="101"/>
      <c r="U5" s="101" t="s">
        <v>193</v>
      </c>
      <c r="V5" s="101" t="s">
        <v>196</v>
      </c>
      <c r="W5" s="101" t="s">
        <v>197</v>
      </c>
      <c r="X5" s="101" t="s">
        <v>273</v>
      </c>
      <c r="Y5" s="100" t="s">
        <v>198</v>
      </c>
      <c r="Z5" s="591" t="s">
        <v>199</v>
      </c>
    </row>
    <row r="6" spans="1:26" s="98" customFormat="1" ht="10.5" customHeight="1" thickBot="1">
      <c r="A6" s="102"/>
      <c r="B6" s="163" t="s">
        <v>251</v>
      </c>
      <c r="C6" s="197" t="s">
        <v>219</v>
      </c>
      <c r="D6" s="709" t="s">
        <v>202</v>
      </c>
      <c r="E6" s="706" t="s">
        <v>240</v>
      </c>
      <c r="F6" s="107"/>
      <c r="G6" s="585" t="s">
        <v>220</v>
      </c>
      <c r="H6" s="104" t="s">
        <v>196</v>
      </c>
      <c r="I6" s="103" t="s">
        <v>200</v>
      </c>
      <c r="J6" s="103"/>
      <c r="K6" s="103"/>
      <c r="L6" s="103" t="s">
        <v>254</v>
      </c>
      <c r="M6" s="103"/>
      <c r="N6" s="103">
        <v>26.28</v>
      </c>
      <c r="O6" s="103"/>
      <c r="P6" s="103">
        <v>27</v>
      </c>
      <c r="Q6" s="104"/>
      <c r="R6" s="105"/>
      <c r="S6" s="103"/>
      <c r="T6" s="106"/>
      <c r="U6" s="106" t="s">
        <v>201</v>
      </c>
      <c r="V6" s="106"/>
      <c r="W6" s="106"/>
      <c r="X6" s="106" t="s">
        <v>274</v>
      </c>
      <c r="Y6" s="103"/>
      <c r="Z6" s="107"/>
    </row>
    <row r="7" spans="1:26" s="98" customFormat="1" ht="10.5" customHeight="1" thickBot="1">
      <c r="A7" s="108" t="s">
        <v>22</v>
      </c>
      <c r="B7" s="299"/>
      <c r="C7" s="109"/>
      <c r="D7" s="308"/>
      <c r="E7" s="109"/>
      <c r="F7" s="308"/>
      <c r="G7" s="109"/>
      <c r="H7" s="110"/>
      <c r="I7" s="110"/>
      <c r="J7" s="110"/>
      <c r="K7" s="110"/>
      <c r="L7" s="110"/>
      <c r="M7" s="110"/>
      <c r="N7" s="110"/>
      <c r="O7" s="110"/>
      <c r="P7" s="111"/>
      <c r="Q7" s="110"/>
      <c r="R7" s="111"/>
      <c r="S7" s="110"/>
      <c r="T7" s="110"/>
      <c r="U7" s="111"/>
      <c r="V7" s="111"/>
      <c r="W7" s="111"/>
      <c r="X7" s="110"/>
      <c r="Y7" s="110"/>
      <c r="Z7" s="112"/>
    </row>
    <row r="8" spans="1:26" s="98" customFormat="1" ht="10.5" customHeight="1">
      <c r="A8" s="113" t="s">
        <v>203</v>
      </c>
      <c r="B8" s="300">
        <f>SUM(G8+E8+C8)</f>
        <v>88260</v>
      </c>
      <c r="C8" s="159"/>
      <c r="D8" s="290"/>
      <c r="E8" s="159"/>
      <c r="F8" s="290"/>
      <c r="G8" s="165">
        <f>SUM(H8:Z8)</f>
        <v>88260</v>
      </c>
      <c r="H8" s="114"/>
      <c r="I8" s="114"/>
      <c r="J8" s="114"/>
      <c r="K8" s="114"/>
      <c r="L8" s="114"/>
      <c r="M8" s="114"/>
      <c r="N8" s="114"/>
      <c r="O8" s="114"/>
      <c r="P8" s="114"/>
      <c r="Q8" s="114">
        <v>88260</v>
      </c>
      <c r="R8" s="114"/>
      <c r="S8" s="114"/>
      <c r="T8" s="114"/>
      <c r="U8" s="114"/>
      <c r="V8" s="114"/>
      <c r="W8" s="115"/>
      <c r="X8" s="114"/>
      <c r="Y8" s="114"/>
      <c r="Z8" s="116"/>
    </row>
    <row r="9" spans="1:26" s="98" customFormat="1" ht="10.5" customHeight="1">
      <c r="A9" s="113" t="s">
        <v>204</v>
      </c>
      <c r="B9" s="300">
        <f aca="true" t="shared" si="0" ref="B9:B18">SUM(G9+E9+C9)</f>
        <v>213572</v>
      </c>
      <c r="C9" s="160"/>
      <c r="D9" s="290"/>
      <c r="E9" s="160"/>
      <c r="F9" s="290"/>
      <c r="G9" s="165">
        <f aca="true" t="shared" si="1" ref="G9:G19">SUM(H9:Z9)</f>
        <v>213572</v>
      </c>
      <c r="H9" s="145">
        <v>213572</v>
      </c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5"/>
      <c r="X9" s="114"/>
      <c r="Y9" s="114"/>
      <c r="Z9" s="116"/>
    </row>
    <row r="10" spans="1:26" s="98" customFormat="1" ht="10.5" customHeight="1">
      <c r="A10" s="113" t="s">
        <v>205</v>
      </c>
      <c r="B10" s="300">
        <f t="shared" si="0"/>
        <v>253107</v>
      </c>
      <c r="C10" s="164"/>
      <c r="D10" s="290"/>
      <c r="E10" s="164"/>
      <c r="F10" s="290"/>
      <c r="G10" s="165">
        <f t="shared" si="1"/>
        <v>253107</v>
      </c>
      <c r="H10" s="114"/>
      <c r="I10" s="114">
        <v>160100</v>
      </c>
      <c r="J10" s="114">
        <v>93007</v>
      </c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5"/>
      <c r="X10" s="114"/>
      <c r="Y10" s="114"/>
      <c r="Z10" s="116"/>
    </row>
    <row r="11" spans="1:26" s="98" customFormat="1" ht="10.5" customHeight="1">
      <c r="A11" s="113" t="s">
        <v>121</v>
      </c>
      <c r="B11" s="300">
        <f>SUM(G11+E11+C11)</f>
        <v>406102</v>
      </c>
      <c r="C11" s="165">
        <f>SUM(D11)</f>
        <v>824</v>
      </c>
      <c r="D11" s="290">
        <v>824</v>
      </c>
      <c r="E11" s="165">
        <f>SUM(F11)</f>
        <v>706</v>
      </c>
      <c r="F11" s="290">
        <v>706</v>
      </c>
      <c r="G11" s="165">
        <f t="shared" si="1"/>
        <v>404572</v>
      </c>
      <c r="H11" s="114"/>
      <c r="I11" s="114"/>
      <c r="J11" s="114"/>
      <c r="K11" s="114">
        <v>5719</v>
      </c>
      <c r="L11" s="114"/>
      <c r="M11" s="114">
        <v>1502</v>
      </c>
      <c r="N11" s="114">
        <v>3097</v>
      </c>
      <c r="O11" s="114">
        <v>2062</v>
      </c>
      <c r="P11" s="114"/>
      <c r="Q11" s="114"/>
      <c r="R11" s="114"/>
      <c r="S11" s="114"/>
      <c r="T11" s="114"/>
      <c r="U11" s="114"/>
      <c r="V11" s="114">
        <v>35176</v>
      </c>
      <c r="W11" s="115">
        <v>357016</v>
      </c>
      <c r="X11" s="114"/>
      <c r="Y11" s="114"/>
      <c r="Z11" s="116"/>
    </row>
    <row r="12" spans="1:26" s="98" customFormat="1" ht="10.5" customHeight="1">
      <c r="A12" s="113" t="s">
        <v>206</v>
      </c>
      <c r="B12" s="300">
        <f>SUM(G12+E12+C12)</f>
        <v>383797</v>
      </c>
      <c r="C12" s="165"/>
      <c r="D12" s="290"/>
      <c r="E12" s="165"/>
      <c r="F12" s="290"/>
      <c r="G12" s="165">
        <f t="shared" si="1"/>
        <v>383797</v>
      </c>
      <c r="H12" s="114"/>
      <c r="I12" s="114"/>
      <c r="J12" s="114"/>
      <c r="K12" s="114"/>
      <c r="L12" s="114"/>
      <c r="M12" s="114">
        <v>210595</v>
      </c>
      <c r="N12" s="114">
        <v>2113</v>
      </c>
      <c r="O12" s="114">
        <v>25496</v>
      </c>
      <c r="P12" s="114">
        <v>33168</v>
      </c>
      <c r="Q12" s="114"/>
      <c r="R12" s="114">
        <v>110155</v>
      </c>
      <c r="S12" s="114"/>
      <c r="T12" s="114"/>
      <c r="U12" s="114"/>
      <c r="V12" s="114"/>
      <c r="W12" s="115">
        <v>1851</v>
      </c>
      <c r="X12" s="114">
        <v>419</v>
      </c>
      <c r="Y12" s="114"/>
      <c r="Z12" s="116"/>
    </row>
    <row r="13" spans="1:26" s="98" customFormat="1" ht="10.5" customHeight="1">
      <c r="A13" s="150" t="s">
        <v>207</v>
      </c>
      <c r="B13" s="300">
        <f t="shared" si="0"/>
        <v>335659</v>
      </c>
      <c r="C13" s="165">
        <f>SUM(D13)</f>
        <v>3380</v>
      </c>
      <c r="D13" s="290">
        <v>3380</v>
      </c>
      <c r="E13" s="165">
        <f>SUM(F13)</f>
        <v>1290</v>
      </c>
      <c r="F13" s="290">
        <v>1290</v>
      </c>
      <c r="G13" s="165">
        <f t="shared" si="1"/>
        <v>330989</v>
      </c>
      <c r="H13" s="114">
        <v>106</v>
      </c>
      <c r="I13" s="114"/>
      <c r="J13" s="114"/>
      <c r="K13" s="114"/>
      <c r="L13" s="114"/>
      <c r="M13" s="114">
        <v>8422</v>
      </c>
      <c r="N13" s="114"/>
      <c r="O13" s="114">
        <v>6548</v>
      </c>
      <c r="P13" s="114"/>
      <c r="Q13" s="114"/>
      <c r="R13" s="114"/>
      <c r="S13" s="114"/>
      <c r="T13" s="114"/>
      <c r="U13" s="114"/>
      <c r="V13" s="114">
        <v>31268</v>
      </c>
      <c r="W13" s="115">
        <v>284609</v>
      </c>
      <c r="X13" s="114">
        <v>36</v>
      </c>
      <c r="Y13" s="114"/>
      <c r="Z13" s="116"/>
    </row>
    <row r="14" spans="1:26" s="98" customFormat="1" ht="10.5" customHeight="1">
      <c r="A14" s="150" t="s">
        <v>252</v>
      </c>
      <c r="B14" s="300">
        <f t="shared" si="0"/>
        <v>5780</v>
      </c>
      <c r="C14" s="165"/>
      <c r="D14" s="290"/>
      <c r="E14" s="165"/>
      <c r="F14" s="290"/>
      <c r="G14" s="165">
        <f t="shared" si="1"/>
        <v>5780</v>
      </c>
      <c r="H14" s="114"/>
      <c r="I14" s="114"/>
      <c r="J14" s="114"/>
      <c r="K14" s="114"/>
      <c r="L14" s="114"/>
      <c r="M14" s="114">
        <v>200</v>
      </c>
      <c r="N14" s="114">
        <v>150</v>
      </c>
      <c r="O14" s="114">
        <v>150</v>
      </c>
      <c r="P14" s="114">
        <v>60</v>
      </c>
      <c r="Q14" s="114"/>
      <c r="R14" s="114"/>
      <c r="S14" s="114"/>
      <c r="T14" s="114"/>
      <c r="U14" s="114"/>
      <c r="V14" s="114"/>
      <c r="W14" s="115"/>
      <c r="X14" s="114"/>
      <c r="Y14" s="114">
        <v>5220</v>
      </c>
      <c r="Z14" s="116"/>
    </row>
    <row r="15" spans="1:26" s="98" customFormat="1" ht="10.5" customHeight="1">
      <c r="A15" s="150" t="s">
        <v>208</v>
      </c>
      <c r="B15" s="300">
        <f t="shared" si="0"/>
        <v>52131</v>
      </c>
      <c r="C15" s="165"/>
      <c r="D15" s="290"/>
      <c r="E15" s="165"/>
      <c r="F15" s="290"/>
      <c r="G15" s="165">
        <f t="shared" si="1"/>
        <v>52131</v>
      </c>
      <c r="H15" s="114">
        <v>1220</v>
      </c>
      <c r="I15" s="114">
        <v>8250</v>
      </c>
      <c r="J15" s="114">
        <v>8157</v>
      </c>
      <c r="K15" s="114">
        <v>958</v>
      </c>
      <c r="L15" s="114">
        <v>295</v>
      </c>
      <c r="M15" s="114">
        <v>1857</v>
      </c>
      <c r="N15" s="114"/>
      <c r="O15" s="114">
        <v>675</v>
      </c>
      <c r="P15" s="114">
        <v>1069</v>
      </c>
      <c r="Q15" s="114">
        <v>2027</v>
      </c>
      <c r="R15" s="114"/>
      <c r="S15" s="114"/>
      <c r="T15" s="114"/>
      <c r="U15" s="114"/>
      <c r="V15" s="114"/>
      <c r="W15" s="115">
        <v>2277</v>
      </c>
      <c r="X15" s="114"/>
      <c r="Y15" s="114">
        <v>22309</v>
      </c>
      <c r="Z15" s="116">
        <v>3037</v>
      </c>
    </row>
    <row r="16" spans="1:26" s="98" customFormat="1" ht="10.5" customHeight="1">
      <c r="A16" s="150" t="s">
        <v>253</v>
      </c>
      <c r="B16" s="300">
        <f t="shared" si="0"/>
        <v>4789</v>
      </c>
      <c r="C16" s="164"/>
      <c r="D16" s="290"/>
      <c r="E16" s="164"/>
      <c r="F16" s="290"/>
      <c r="G16" s="165">
        <f t="shared" si="1"/>
        <v>4789</v>
      </c>
      <c r="H16" s="114"/>
      <c r="I16" s="114"/>
      <c r="J16" s="114"/>
      <c r="K16" s="114"/>
      <c r="L16" s="114"/>
      <c r="M16" s="114">
        <v>2982</v>
      </c>
      <c r="N16" s="114">
        <v>465</v>
      </c>
      <c r="O16" s="114">
        <v>1196</v>
      </c>
      <c r="P16" s="114">
        <v>146</v>
      </c>
      <c r="Q16" s="114"/>
      <c r="R16" s="114"/>
      <c r="S16" s="114"/>
      <c r="T16" s="114"/>
      <c r="U16" s="114"/>
      <c r="V16" s="114"/>
      <c r="W16" s="115"/>
      <c r="X16" s="114"/>
      <c r="Y16" s="114"/>
      <c r="Z16" s="116"/>
    </row>
    <row r="17" spans="1:26" s="98" customFormat="1" ht="10.5" customHeight="1">
      <c r="A17" s="150" t="s">
        <v>209</v>
      </c>
      <c r="B17" s="300">
        <f t="shared" si="0"/>
        <v>835</v>
      </c>
      <c r="C17" s="164"/>
      <c r="D17" s="290"/>
      <c r="E17" s="164"/>
      <c r="F17" s="290"/>
      <c r="G17" s="165">
        <f t="shared" si="1"/>
        <v>835</v>
      </c>
      <c r="H17" s="114"/>
      <c r="I17" s="117"/>
      <c r="J17" s="114"/>
      <c r="K17" s="114"/>
      <c r="L17" s="114"/>
      <c r="M17" s="114">
        <v>90</v>
      </c>
      <c r="N17" s="114">
        <v>120</v>
      </c>
      <c r="O17" s="114">
        <v>180</v>
      </c>
      <c r="P17" s="114">
        <v>80</v>
      </c>
      <c r="Q17" s="114"/>
      <c r="R17" s="114"/>
      <c r="S17" s="114"/>
      <c r="T17" s="114"/>
      <c r="U17" s="114"/>
      <c r="V17" s="114"/>
      <c r="W17" s="115"/>
      <c r="X17" s="114"/>
      <c r="Y17" s="114">
        <v>365</v>
      </c>
      <c r="Z17" s="116"/>
    </row>
    <row r="18" spans="1:26" s="98" customFormat="1" ht="10.5" customHeight="1">
      <c r="A18" s="150" t="s">
        <v>213</v>
      </c>
      <c r="B18" s="333">
        <f t="shared" si="0"/>
        <v>189</v>
      </c>
      <c r="C18" s="164"/>
      <c r="D18" s="296"/>
      <c r="E18" s="164"/>
      <c r="F18" s="296"/>
      <c r="G18" s="334">
        <f t="shared" si="1"/>
        <v>189</v>
      </c>
      <c r="H18" s="124"/>
      <c r="I18" s="335"/>
      <c r="J18" s="417"/>
      <c r="K18" s="124"/>
      <c r="L18" s="124"/>
      <c r="M18" s="124">
        <v>148</v>
      </c>
      <c r="N18" s="124"/>
      <c r="O18" s="124">
        <v>41</v>
      </c>
      <c r="P18" s="124"/>
      <c r="Q18" s="124"/>
      <c r="R18" s="124"/>
      <c r="S18" s="124"/>
      <c r="T18" s="124"/>
      <c r="U18" s="124"/>
      <c r="V18" s="124"/>
      <c r="W18" s="121"/>
      <c r="X18" s="124"/>
      <c r="Y18" s="124"/>
      <c r="Z18" s="125"/>
    </row>
    <row r="19" spans="1:26" s="98" customFormat="1" ht="10.5" customHeight="1" thickBot="1">
      <c r="A19" s="99" t="s">
        <v>210</v>
      </c>
      <c r="B19" s="301">
        <f>SUM(G19+E19+C19)</f>
        <v>209217</v>
      </c>
      <c r="C19" s="166">
        <f>SUM(D19)</f>
        <v>12555</v>
      </c>
      <c r="D19" s="291">
        <v>12555</v>
      </c>
      <c r="E19" s="166">
        <f>SUM(F19)</f>
        <v>9887</v>
      </c>
      <c r="F19" s="291">
        <v>9887</v>
      </c>
      <c r="G19" s="165">
        <f t="shared" si="1"/>
        <v>186775</v>
      </c>
      <c r="H19" s="129">
        <v>2378</v>
      </c>
      <c r="I19" s="129">
        <v>1874</v>
      </c>
      <c r="J19" s="129"/>
      <c r="K19" s="129">
        <v>2234</v>
      </c>
      <c r="L19" s="129"/>
      <c r="M19" s="129">
        <v>24453</v>
      </c>
      <c r="N19" s="129">
        <v>6375</v>
      </c>
      <c r="O19" s="129">
        <v>12101</v>
      </c>
      <c r="P19" s="129">
        <v>3448</v>
      </c>
      <c r="Q19" s="129">
        <v>955</v>
      </c>
      <c r="R19" s="129">
        <v>36201</v>
      </c>
      <c r="S19" s="129">
        <v>4237</v>
      </c>
      <c r="T19" s="129">
        <v>748</v>
      </c>
      <c r="U19" s="129">
        <v>2445</v>
      </c>
      <c r="V19" s="129">
        <v>8479</v>
      </c>
      <c r="W19" s="130">
        <v>73464</v>
      </c>
      <c r="X19" s="129">
        <v>1353</v>
      </c>
      <c r="Y19" s="129">
        <v>6030</v>
      </c>
      <c r="Z19" s="131"/>
    </row>
    <row r="20" spans="1:26" s="98" customFormat="1" ht="10.5" customHeight="1" thickBot="1">
      <c r="A20" s="287" t="s">
        <v>23</v>
      </c>
      <c r="B20" s="302">
        <f>SUM(G20+E20+C20)</f>
        <v>1953438</v>
      </c>
      <c r="C20" s="157">
        <f aca="true" t="shared" si="2" ref="C20:Z20">SUM(C8:C19)</f>
        <v>16759</v>
      </c>
      <c r="D20" s="292">
        <f t="shared" si="2"/>
        <v>16759</v>
      </c>
      <c r="E20" s="157">
        <f>SUM(E8:E19)</f>
        <v>11883</v>
      </c>
      <c r="F20" s="292">
        <f>SUM(F8:F19)</f>
        <v>11883</v>
      </c>
      <c r="G20" s="157">
        <f t="shared" si="2"/>
        <v>1924796</v>
      </c>
      <c r="H20" s="132">
        <f t="shared" si="2"/>
        <v>217276</v>
      </c>
      <c r="I20" s="132">
        <f t="shared" si="2"/>
        <v>170224</v>
      </c>
      <c r="J20" s="132">
        <f t="shared" si="2"/>
        <v>101164</v>
      </c>
      <c r="K20" s="132">
        <f t="shared" si="2"/>
        <v>8911</v>
      </c>
      <c r="L20" s="132">
        <f t="shared" si="2"/>
        <v>295</v>
      </c>
      <c r="M20" s="132">
        <f t="shared" si="2"/>
        <v>250249</v>
      </c>
      <c r="N20" s="132">
        <f t="shared" si="2"/>
        <v>12320</v>
      </c>
      <c r="O20" s="132">
        <f t="shared" si="2"/>
        <v>48449</v>
      </c>
      <c r="P20" s="132">
        <f t="shared" si="2"/>
        <v>37971</v>
      </c>
      <c r="Q20" s="132">
        <f t="shared" si="2"/>
        <v>91242</v>
      </c>
      <c r="R20" s="132">
        <f t="shared" si="2"/>
        <v>146356</v>
      </c>
      <c r="S20" s="132">
        <f t="shared" si="2"/>
        <v>4237</v>
      </c>
      <c r="T20" s="132">
        <f t="shared" si="2"/>
        <v>748</v>
      </c>
      <c r="U20" s="132">
        <f t="shared" si="2"/>
        <v>2445</v>
      </c>
      <c r="V20" s="132">
        <f t="shared" si="2"/>
        <v>74923</v>
      </c>
      <c r="W20" s="132">
        <f t="shared" si="2"/>
        <v>719217</v>
      </c>
      <c r="X20" s="132">
        <f t="shared" si="2"/>
        <v>1808</v>
      </c>
      <c r="Y20" s="132">
        <f t="shared" si="2"/>
        <v>33924</v>
      </c>
      <c r="Z20" s="133">
        <f t="shared" si="2"/>
        <v>3037</v>
      </c>
    </row>
    <row r="21" spans="1:26" s="98" customFormat="1" ht="10.5" customHeight="1">
      <c r="A21" s="151" t="s">
        <v>21</v>
      </c>
      <c r="B21" s="303"/>
      <c r="C21" s="167"/>
      <c r="D21" s="293"/>
      <c r="E21" s="167"/>
      <c r="F21" s="293"/>
      <c r="G21" s="167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9"/>
      <c r="X21" s="118"/>
      <c r="Y21" s="118"/>
      <c r="Z21" s="120"/>
    </row>
    <row r="22" spans="1:26" s="98" customFormat="1" ht="10.5" customHeight="1">
      <c r="A22" s="150" t="s">
        <v>80</v>
      </c>
      <c r="B22" s="300">
        <f>SUM(G22+E22+C22)</f>
        <v>578504</v>
      </c>
      <c r="C22" s="165">
        <f>SUM(D22)</f>
        <v>166</v>
      </c>
      <c r="D22" s="290">
        <v>166</v>
      </c>
      <c r="E22" s="165">
        <f>SUM(F22)</f>
        <v>250</v>
      </c>
      <c r="F22" s="290">
        <v>250</v>
      </c>
      <c r="G22" s="165">
        <f aca="true" t="shared" si="3" ref="G22:G45">SUM(H22:Z22)</f>
        <v>578088</v>
      </c>
      <c r="H22" s="114">
        <v>189132</v>
      </c>
      <c r="I22" s="114">
        <v>237147</v>
      </c>
      <c r="J22" s="114">
        <v>2157</v>
      </c>
      <c r="K22" s="114">
        <v>2590</v>
      </c>
      <c r="L22" s="114">
        <v>17419</v>
      </c>
      <c r="M22" s="114">
        <v>9834</v>
      </c>
      <c r="N22" s="114">
        <v>38890</v>
      </c>
      <c r="O22" s="114">
        <v>6089</v>
      </c>
      <c r="P22" s="114">
        <v>2700</v>
      </c>
      <c r="Q22" s="114">
        <v>16125</v>
      </c>
      <c r="R22" s="114">
        <v>1996</v>
      </c>
      <c r="S22" s="114"/>
      <c r="T22" s="114">
        <v>166</v>
      </c>
      <c r="U22" s="114">
        <v>166</v>
      </c>
      <c r="V22" s="114">
        <v>1160</v>
      </c>
      <c r="W22" s="115">
        <v>15629</v>
      </c>
      <c r="X22" s="114"/>
      <c r="Y22" s="114">
        <v>36242</v>
      </c>
      <c r="Z22" s="116">
        <v>646</v>
      </c>
    </row>
    <row r="23" spans="1:26" s="98" customFormat="1" ht="10.5" customHeight="1">
      <c r="A23" s="150" t="s">
        <v>81</v>
      </c>
      <c r="B23" s="300">
        <f>SUM(G23+E23+C23)</f>
        <v>763713</v>
      </c>
      <c r="C23" s="165">
        <f>SUM(D23)</f>
        <v>25797</v>
      </c>
      <c r="D23" s="290">
        <v>25797</v>
      </c>
      <c r="E23" s="165">
        <f>SUM(F23)</f>
        <v>19211</v>
      </c>
      <c r="F23" s="290">
        <v>19211</v>
      </c>
      <c r="G23" s="165">
        <f t="shared" si="3"/>
        <v>718705</v>
      </c>
      <c r="H23" s="114">
        <v>32060</v>
      </c>
      <c r="I23" s="114">
        <v>33762</v>
      </c>
      <c r="J23" s="114"/>
      <c r="K23" s="114">
        <v>12804</v>
      </c>
      <c r="L23" s="114">
        <v>8594</v>
      </c>
      <c r="M23" s="114">
        <v>136741</v>
      </c>
      <c r="N23" s="114">
        <v>30049</v>
      </c>
      <c r="O23" s="114">
        <v>63854</v>
      </c>
      <c r="P23" s="114">
        <v>42013</v>
      </c>
      <c r="Q23" s="114">
        <v>18255</v>
      </c>
      <c r="R23" s="114">
        <v>36097</v>
      </c>
      <c r="S23" s="114"/>
      <c r="T23" s="114"/>
      <c r="U23" s="114"/>
      <c r="V23" s="114">
        <v>27516</v>
      </c>
      <c r="W23" s="115">
        <v>272589</v>
      </c>
      <c r="X23" s="114"/>
      <c r="Y23" s="114">
        <v>4371</v>
      </c>
      <c r="Z23" s="116"/>
    </row>
    <row r="24" spans="1:26" s="98" customFormat="1" ht="10.5" customHeight="1">
      <c r="A24" s="150" t="s">
        <v>82</v>
      </c>
      <c r="B24" s="300">
        <f>SUM(G24+E24+C24)</f>
        <v>324140</v>
      </c>
      <c r="C24" s="165">
        <f>SUM(D24)</f>
        <v>61770</v>
      </c>
      <c r="D24" s="290">
        <v>61770</v>
      </c>
      <c r="E24" s="165">
        <f>SUM(F24)</f>
        <v>4000</v>
      </c>
      <c r="F24" s="290">
        <v>4000</v>
      </c>
      <c r="G24" s="165">
        <f t="shared" si="3"/>
        <v>258370</v>
      </c>
      <c r="H24" s="114">
        <v>9970</v>
      </c>
      <c r="I24" s="114">
        <v>2490</v>
      </c>
      <c r="J24" s="114"/>
      <c r="K24" s="114">
        <v>1660</v>
      </c>
      <c r="L24" s="114">
        <v>996</v>
      </c>
      <c r="M24" s="114">
        <v>15619</v>
      </c>
      <c r="N24" s="114">
        <v>33319</v>
      </c>
      <c r="O24" s="114">
        <v>3597</v>
      </c>
      <c r="P24" s="114">
        <v>66319</v>
      </c>
      <c r="Q24" s="114">
        <v>1490</v>
      </c>
      <c r="R24" s="114">
        <v>4150</v>
      </c>
      <c r="S24" s="114">
        <v>2900</v>
      </c>
      <c r="T24" s="114">
        <v>660</v>
      </c>
      <c r="U24" s="114">
        <v>1660</v>
      </c>
      <c r="V24" s="114">
        <v>28577</v>
      </c>
      <c r="W24" s="115">
        <v>69684</v>
      </c>
      <c r="X24" s="114">
        <v>2000</v>
      </c>
      <c r="Y24" s="114">
        <v>13279</v>
      </c>
      <c r="Z24" s="116"/>
    </row>
    <row r="25" spans="1:26" s="98" customFormat="1" ht="10.5" customHeight="1">
      <c r="A25" s="150" t="s">
        <v>83</v>
      </c>
      <c r="B25" s="300">
        <f>SUM(G25+E25+C25)</f>
        <v>398</v>
      </c>
      <c r="C25" s="165"/>
      <c r="D25" s="290"/>
      <c r="E25" s="165"/>
      <c r="F25" s="290"/>
      <c r="G25" s="165">
        <f t="shared" si="3"/>
        <v>398</v>
      </c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5"/>
      <c r="X25" s="114"/>
      <c r="Y25" s="114">
        <v>398</v>
      </c>
      <c r="Z25" s="116"/>
    </row>
    <row r="26" spans="1:26" s="98" customFormat="1" ht="10.5" customHeight="1">
      <c r="A26" s="150" t="s">
        <v>84</v>
      </c>
      <c r="B26" s="300">
        <f aca="true" t="shared" si="4" ref="B26:B48">SUM(G26+E26+C26)</f>
        <v>830</v>
      </c>
      <c r="C26" s="165"/>
      <c r="D26" s="290"/>
      <c r="E26" s="165"/>
      <c r="F26" s="290"/>
      <c r="G26" s="165">
        <f t="shared" si="3"/>
        <v>830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5"/>
      <c r="X26" s="114"/>
      <c r="Y26" s="114">
        <v>830</v>
      </c>
      <c r="Z26" s="116"/>
    </row>
    <row r="27" spans="1:26" s="98" customFormat="1" ht="10.5" customHeight="1">
      <c r="A27" s="150" t="s">
        <v>85</v>
      </c>
      <c r="B27" s="300">
        <f t="shared" si="4"/>
        <v>251270</v>
      </c>
      <c r="C27" s="165">
        <f>SUM(D27)</f>
        <v>1660</v>
      </c>
      <c r="D27" s="290">
        <v>1660</v>
      </c>
      <c r="E27" s="165">
        <f>SUM(F27)</f>
        <v>1980</v>
      </c>
      <c r="F27" s="290">
        <v>1980</v>
      </c>
      <c r="G27" s="165">
        <f t="shared" si="3"/>
        <v>247630</v>
      </c>
      <c r="H27" s="114">
        <v>4405</v>
      </c>
      <c r="I27" s="114">
        <v>10097</v>
      </c>
      <c r="J27" s="114">
        <v>664</v>
      </c>
      <c r="K27" s="114">
        <v>2000</v>
      </c>
      <c r="L27" s="114">
        <v>22691</v>
      </c>
      <c r="M27" s="114">
        <v>16395</v>
      </c>
      <c r="N27" s="114">
        <v>6080</v>
      </c>
      <c r="O27" s="114">
        <v>9110</v>
      </c>
      <c r="P27" s="114">
        <v>10915</v>
      </c>
      <c r="Q27" s="114">
        <v>3773</v>
      </c>
      <c r="R27" s="114">
        <v>6300</v>
      </c>
      <c r="S27" s="114">
        <v>1660</v>
      </c>
      <c r="T27" s="114">
        <v>432</v>
      </c>
      <c r="U27" s="114">
        <v>1660</v>
      </c>
      <c r="V27" s="114">
        <v>4271</v>
      </c>
      <c r="W27" s="115">
        <v>124422</v>
      </c>
      <c r="X27" s="114">
        <v>900</v>
      </c>
      <c r="Y27" s="114">
        <v>21610</v>
      </c>
      <c r="Z27" s="116">
        <v>245</v>
      </c>
    </row>
    <row r="28" spans="1:26" s="98" customFormat="1" ht="10.5" customHeight="1">
      <c r="A28" s="150" t="s">
        <v>86</v>
      </c>
      <c r="B28" s="300">
        <f t="shared" si="4"/>
        <v>1412596</v>
      </c>
      <c r="C28" s="165"/>
      <c r="D28" s="290"/>
      <c r="E28" s="165"/>
      <c r="F28" s="290"/>
      <c r="G28" s="165">
        <f t="shared" si="3"/>
        <v>1412596</v>
      </c>
      <c r="H28" s="114">
        <v>93513</v>
      </c>
      <c r="I28" s="114">
        <v>271462</v>
      </c>
      <c r="J28" s="114">
        <v>325420</v>
      </c>
      <c r="K28" s="114">
        <v>15046</v>
      </c>
      <c r="L28" s="114">
        <v>18072</v>
      </c>
      <c r="M28" s="114">
        <v>47611</v>
      </c>
      <c r="N28" s="114"/>
      <c r="O28" s="114">
        <v>45360</v>
      </c>
      <c r="P28" s="114">
        <v>11872</v>
      </c>
      <c r="Q28" s="114">
        <v>106100</v>
      </c>
      <c r="R28" s="114">
        <v>1726</v>
      </c>
      <c r="S28" s="114"/>
      <c r="T28" s="114"/>
      <c r="U28" s="114"/>
      <c r="V28" s="114">
        <v>6363</v>
      </c>
      <c r="W28" s="115">
        <v>61880</v>
      </c>
      <c r="X28" s="114"/>
      <c r="Y28" s="114">
        <v>309564</v>
      </c>
      <c r="Z28" s="116">
        <v>98607</v>
      </c>
    </row>
    <row r="29" spans="1:26" s="98" customFormat="1" ht="10.5" customHeight="1">
      <c r="A29" s="150" t="s">
        <v>126</v>
      </c>
      <c r="B29" s="300">
        <f t="shared" si="4"/>
        <v>493705</v>
      </c>
      <c r="C29" s="165"/>
      <c r="D29" s="290"/>
      <c r="E29" s="165"/>
      <c r="F29" s="290"/>
      <c r="G29" s="165">
        <f t="shared" si="3"/>
        <v>493705</v>
      </c>
      <c r="H29" s="114">
        <v>32683</v>
      </c>
      <c r="I29" s="114">
        <v>94876</v>
      </c>
      <c r="J29" s="114">
        <v>113736</v>
      </c>
      <c r="K29" s="114">
        <v>5259</v>
      </c>
      <c r="L29" s="114">
        <v>6316</v>
      </c>
      <c r="M29" s="114">
        <v>16640</v>
      </c>
      <c r="N29" s="114"/>
      <c r="O29" s="114">
        <v>15854</v>
      </c>
      <c r="P29" s="114">
        <v>4149</v>
      </c>
      <c r="Q29" s="114">
        <v>37082</v>
      </c>
      <c r="R29" s="114">
        <v>603</v>
      </c>
      <c r="S29" s="114"/>
      <c r="T29" s="114"/>
      <c r="U29" s="114"/>
      <c r="V29" s="114">
        <v>2224</v>
      </c>
      <c r="W29" s="115">
        <v>21627</v>
      </c>
      <c r="X29" s="114"/>
      <c r="Y29" s="114">
        <v>108193</v>
      </c>
      <c r="Z29" s="116">
        <v>34463</v>
      </c>
    </row>
    <row r="30" spans="1:26" s="98" customFormat="1" ht="10.5" customHeight="1">
      <c r="A30" s="150" t="s">
        <v>88</v>
      </c>
      <c r="B30" s="300">
        <f t="shared" si="4"/>
        <v>21609</v>
      </c>
      <c r="C30" s="165"/>
      <c r="D30" s="290"/>
      <c r="E30" s="165"/>
      <c r="F30" s="290"/>
      <c r="G30" s="165">
        <f t="shared" si="3"/>
        <v>21609</v>
      </c>
      <c r="H30" s="114">
        <v>2091</v>
      </c>
      <c r="I30" s="114">
        <v>5643</v>
      </c>
      <c r="J30" s="114">
        <v>1261</v>
      </c>
      <c r="K30" s="114">
        <v>498</v>
      </c>
      <c r="L30" s="114">
        <v>199</v>
      </c>
      <c r="M30" s="114">
        <v>830</v>
      </c>
      <c r="N30" s="114"/>
      <c r="O30" s="114">
        <v>1494</v>
      </c>
      <c r="P30" s="114">
        <v>133</v>
      </c>
      <c r="Q30" s="114">
        <v>2855</v>
      </c>
      <c r="R30" s="114"/>
      <c r="S30" s="114"/>
      <c r="T30" s="114"/>
      <c r="U30" s="114"/>
      <c r="V30" s="114">
        <v>133</v>
      </c>
      <c r="W30" s="115">
        <v>431</v>
      </c>
      <c r="X30" s="114"/>
      <c r="Y30" s="114">
        <v>4647</v>
      </c>
      <c r="Z30" s="116">
        <v>1394</v>
      </c>
    </row>
    <row r="31" spans="1:26" s="98" customFormat="1" ht="10.5" customHeight="1">
      <c r="A31" s="150" t="s">
        <v>89</v>
      </c>
      <c r="B31" s="300">
        <f t="shared" si="4"/>
        <v>128414</v>
      </c>
      <c r="C31" s="165"/>
      <c r="D31" s="290"/>
      <c r="E31" s="165"/>
      <c r="F31" s="290"/>
      <c r="G31" s="165">
        <f t="shared" si="3"/>
        <v>128414</v>
      </c>
      <c r="H31" s="114">
        <v>8845</v>
      </c>
      <c r="I31" s="114">
        <v>13119</v>
      </c>
      <c r="J31" s="114">
        <v>32766</v>
      </c>
      <c r="K31" s="114">
        <v>2056</v>
      </c>
      <c r="L31" s="114">
        <v>730</v>
      </c>
      <c r="M31" s="114">
        <v>2750</v>
      </c>
      <c r="N31" s="114">
        <v>35</v>
      </c>
      <c r="O31" s="114">
        <v>11171</v>
      </c>
      <c r="P31" s="114">
        <v>994</v>
      </c>
      <c r="Q31" s="114">
        <v>7650</v>
      </c>
      <c r="R31" s="114"/>
      <c r="S31" s="114"/>
      <c r="T31" s="114"/>
      <c r="U31" s="114"/>
      <c r="V31" s="114">
        <v>584</v>
      </c>
      <c r="W31" s="115">
        <v>5593</v>
      </c>
      <c r="X31" s="114"/>
      <c r="Y31" s="114">
        <v>31753</v>
      </c>
      <c r="Z31" s="116">
        <v>10368</v>
      </c>
    </row>
    <row r="32" spans="1:26" s="98" customFormat="1" ht="10.5" customHeight="1">
      <c r="A32" s="150" t="s">
        <v>345</v>
      </c>
      <c r="B32" s="300">
        <f t="shared" si="4"/>
        <v>18124</v>
      </c>
      <c r="C32" s="165"/>
      <c r="D32" s="290"/>
      <c r="E32" s="165"/>
      <c r="F32" s="290"/>
      <c r="G32" s="165">
        <f t="shared" si="3"/>
        <v>18124</v>
      </c>
      <c r="H32" s="114">
        <v>984</v>
      </c>
      <c r="I32" s="114">
        <v>2808</v>
      </c>
      <c r="J32" s="114"/>
      <c r="K32" s="114"/>
      <c r="L32" s="114"/>
      <c r="M32" s="114"/>
      <c r="N32" s="114"/>
      <c r="O32" s="114">
        <v>4138</v>
      </c>
      <c r="P32" s="114"/>
      <c r="Q32" s="114">
        <v>80</v>
      </c>
      <c r="R32" s="114"/>
      <c r="S32" s="114"/>
      <c r="T32" s="114"/>
      <c r="U32" s="114"/>
      <c r="V32" s="114"/>
      <c r="W32" s="115"/>
      <c r="X32" s="114"/>
      <c r="Y32" s="114">
        <v>7114</v>
      </c>
      <c r="Z32" s="116">
        <v>3000</v>
      </c>
    </row>
    <row r="33" spans="1:26" s="98" customFormat="1" ht="10.5" customHeight="1">
      <c r="A33" s="150" t="s">
        <v>90</v>
      </c>
      <c r="B33" s="300">
        <f t="shared" si="4"/>
        <v>45502</v>
      </c>
      <c r="C33" s="165"/>
      <c r="D33" s="290"/>
      <c r="E33" s="165">
        <f>SUM(F33)</f>
        <v>513</v>
      </c>
      <c r="F33" s="290">
        <v>513</v>
      </c>
      <c r="G33" s="165">
        <f t="shared" si="3"/>
        <v>44989</v>
      </c>
      <c r="H33" s="114">
        <v>2053</v>
      </c>
      <c r="I33" s="114">
        <v>1635</v>
      </c>
      <c r="J33" s="114"/>
      <c r="K33" s="114">
        <v>1026</v>
      </c>
      <c r="L33" s="114">
        <v>150</v>
      </c>
      <c r="M33" s="114">
        <v>4160</v>
      </c>
      <c r="N33" s="114">
        <v>3613</v>
      </c>
      <c r="O33" s="114">
        <v>7000</v>
      </c>
      <c r="P33" s="114">
        <v>2687</v>
      </c>
      <c r="Q33" s="114">
        <v>2053</v>
      </c>
      <c r="R33" s="114">
        <v>3206</v>
      </c>
      <c r="S33" s="114"/>
      <c r="T33" s="114"/>
      <c r="U33" s="114"/>
      <c r="V33" s="114">
        <v>1540</v>
      </c>
      <c r="W33" s="115">
        <v>13443</v>
      </c>
      <c r="X33" s="114"/>
      <c r="Y33" s="114">
        <v>2423</v>
      </c>
      <c r="Z33" s="116"/>
    </row>
    <row r="34" spans="1:26" s="98" customFormat="1" ht="10.5" customHeight="1">
      <c r="A34" s="150" t="s">
        <v>400</v>
      </c>
      <c r="B34" s="300">
        <f t="shared" si="4"/>
        <v>1008</v>
      </c>
      <c r="C34" s="165"/>
      <c r="D34" s="290"/>
      <c r="E34" s="165">
        <f>SUM(F34)</f>
        <v>0</v>
      </c>
      <c r="F34" s="290"/>
      <c r="G34" s="165">
        <f t="shared" si="3"/>
        <v>1008</v>
      </c>
      <c r="H34" s="114"/>
      <c r="I34" s="114"/>
      <c r="J34" s="114"/>
      <c r="K34" s="114"/>
      <c r="L34" s="114"/>
      <c r="M34" s="114">
        <v>336</v>
      </c>
      <c r="N34" s="114"/>
      <c r="O34" s="114">
        <v>672</v>
      </c>
      <c r="P34" s="114"/>
      <c r="Q34" s="114"/>
      <c r="R34" s="114"/>
      <c r="S34" s="114"/>
      <c r="T34" s="114"/>
      <c r="U34" s="114"/>
      <c r="V34" s="114"/>
      <c r="W34" s="115"/>
      <c r="X34" s="114"/>
      <c r="Y34" s="114"/>
      <c r="Z34" s="116"/>
    </row>
    <row r="35" spans="1:26" s="98" customFormat="1" ht="10.5" customHeight="1">
      <c r="A35" s="150" t="s">
        <v>211</v>
      </c>
      <c r="B35" s="300">
        <f t="shared" si="4"/>
        <v>63453</v>
      </c>
      <c r="C35" s="165">
        <f>SUM(D35)</f>
        <v>1166</v>
      </c>
      <c r="D35" s="290">
        <v>1166</v>
      </c>
      <c r="E35" s="165">
        <f>SUM(F35)</f>
        <v>2990</v>
      </c>
      <c r="F35" s="290">
        <v>2990</v>
      </c>
      <c r="G35" s="165">
        <f t="shared" si="3"/>
        <v>59297</v>
      </c>
      <c r="H35" s="114">
        <v>28852</v>
      </c>
      <c r="I35" s="114">
        <v>11990</v>
      </c>
      <c r="J35" s="114"/>
      <c r="K35" s="114">
        <v>2105</v>
      </c>
      <c r="L35" s="114"/>
      <c r="M35" s="114">
        <v>6295</v>
      </c>
      <c r="N35" s="114">
        <v>30</v>
      </c>
      <c r="O35" s="114">
        <v>5515</v>
      </c>
      <c r="P35" s="114"/>
      <c r="Q35" s="114">
        <v>4510</v>
      </c>
      <c r="R35" s="114"/>
      <c r="S35" s="114"/>
      <c r="T35" s="114"/>
      <c r="U35" s="114"/>
      <c r="V35" s="114"/>
      <c r="W35" s="115"/>
      <c r="X35" s="114"/>
      <c r="Y35" s="114"/>
      <c r="Z35" s="116"/>
    </row>
    <row r="36" spans="1:26" s="98" customFormat="1" ht="10.5" customHeight="1">
      <c r="A36" s="150" t="s">
        <v>212</v>
      </c>
      <c r="B36" s="300">
        <f t="shared" si="4"/>
        <v>221001</v>
      </c>
      <c r="C36" s="165">
        <f>SUM(D36)</f>
        <v>12555</v>
      </c>
      <c r="D36" s="290">
        <v>12555</v>
      </c>
      <c r="E36" s="165">
        <f>SUM(F36)</f>
        <v>9887</v>
      </c>
      <c r="F36" s="290">
        <v>9887</v>
      </c>
      <c r="G36" s="165">
        <f t="shared" si="3"/>
        <v>198559</v>
      </c>
      <c r="H36" s="114">
        <v>2396</v>
      </c>
      <c r="I36" s="114">
        <v>2831</v>
      </c>
      <c r="J36" s="114"/>
      <c r="K36" s="114">
        <v>2614</v>
      </c>
      <c r="L36" s="114"/>
      <c r="M36" s="114">
        <v>24453</v>
      </c>
      <c r="N36" s="114">
        <v>6375</v>
      </c>
      <c r="O36" s="114">
        <v>12364</v>
      </c>
      <c r="P36" s="114">
        <v>3448</v>
      </c>
      <c r="Q36" s="114">
        <v>1112</v>
      </c>
      <c r="R36" s="114">
        <v>36201</v>
      </c>
      <c r="S36" s="114">
        <v>4237</v>
      </c>
      <c r="T36" s="114">
        <v>748</v>
      </c>
      <c r="U36" s="114">
        <v>2445</v>
      </c>
      <c r="V36" s="114">
        <v>8479</v>
      </c>
      <c r="W36" s="115">
        <v>74403</v>
      </c>
      <c r="X36" s="114">
        <v>1353</v>
      </c>
      <c r="Y36" s="114">
        <v>15100</v>
      </c>
      <c r="Z36" s="116"/>
    </row>
    <row r="37" spans="1:26" s="98" customFormat="1" ht="10.5" customHeight="1">
      <c r="A37" s="150" t="s">
        <v>343</v>
      </c>
      <c r="B37" s="300">
        <f t="shared" si="4"/>
        <v>46110</v>
      </c>
      <c r="C37" s="165"/>
      <c r="D37" s="290"/>
      <c r="E37" s="165"/>
      <c r="F37" s="290"/>
      <c r="G37" s="165">
        <f t="shared" si="3"/>
        <v>46110</v>
      </c>
      <c r="H37" s="114">
        <v>1000</v>
      </c>
      <c r="I37" s="114">
        <v>7210</v>
      </c>
      <c r="J37" s="114">
        <v>7650</v>
      </c>
      <c r="K37" s="114">
        <v>950</v>
      </c>
      <c r="L37" s="114">
        <v>290</v>
      </c>
      <c r="M37" s="114">
        <v>1850</v>
      </c>
      <c r="N37" s="114"/>
      <c r="O37" s="114">
        <v>150</v>
      </c>
      <c r="P37" s="114">
        <v>500</v>
      </c>
      <c r="Q37" s="114">
        <v>2005</v>
      </c>
      <c r="R37" s="114"/>
      <c r="S37" s="114"/>
      <c r="T37" s="114"/>
      <c r="U37" s="114"/>
      <c r="V37" s="114"/>
      <c r="W37" s="115">
        <v>2250</v>
      </c>
      <c r="X37" s="114"/>
      <c r="Y37" s="114">
        <v>19705</v>
      </c>
      <c r="Z37" s="116">
        <v>2550</v>
      </c>
    </row>
    <row r="38" spans="1:26" s="98" customFormat="1" ht="10.5" customHeight="1">
      <c r="A38" s="150" t="s">
        <v>344</v>
      </c>
      <c r="B38" s="300">
        <f t="shared" si="4"/>
        <v>11550</v>
      </c>
      <c r="C38" s="165"/>
      <c r="D38" s="290"/>
      <c r="E38" s="165"/>
      <c r="F38" s="290"/>
      <c r="G38" s="165">
        <f t="shared" si="3"/>
        <v>11550</v>
      </c>
      <c r="H38" s="114"/>
      <c r="I38" s="114"/>
      <c r="J38" s="114"/>
      <c r="K38" s="114"/>
      <c r="L38" s="114"/>
      <c r="M38" s="114">
        <v>2950</v>
      </c>
      <c r="N38" s="114">
        <v>2300</v>
      </c>
      <c r="O38" s="114">
        <v>4050</v>
      </c>
      <c r="P38" s="114">
        <v>1700</v>
      </c>
      <c r="Q38" s="114"/>
      <c r="R38" s="114">
        <v>550</v>
      </c>
      <c r="S38" s="114"/>
      <c r="T38" s="114"/>
      <c r="U38" s="114"/>
      <c r="V38" s="114"/>
      <c r="W38" s="115"/>
      <c r="X38" s="114"/>
      <c r="Y38" s="114"/>
      <c r="Z38" s="116"/>
    </row>
    <row r="39" spans="1:26" s="98" customFormat="1" ht="11.25" customHeight="1">
      <c r="A39" s="150" t="s">
        <v>213</v>
      </c>
      <c r="B39" s="300">
        <f t="shared" si="4"/>
        <v>19172</v>
      </c>
      <c r="C39" s="165">
        <f>SUM(D39)</f>
        <v>315</v>
      </c>
      <c r="D39" s="290">
        <v>315</v>
      </c>
      <c r="E39" s="165">
        <f>SUM(F39)</f>
        <v>157</v>
      </c>
      <c r="F39" s="296">
        <v>157</v>
      </c>
      <c r="G39" s="165">
        <f t="shared" si="3"/>
        <v>18700</v>
      </c>
      <c r="H39" s="114"/>
      <c r="I39" s="114">
        <v>90</v>
      </c>
      <c r="J39" s="114">
        <v>42</v>
      </c>
      <c r="K39" s="114">
        <v>67</v>
      </c>
      <c r="L39" s="114"/>
      <c r="M39" s="114">
        <v>1210</v>
      </c>
      <c r="N39" s="114">
        <v>134</v>
      </c>
      <c r="O39" s="114">
        <v>650</v>
      </c>
      <c r="P39" s="114">
        <v>157</v>
      </c>
      <c r="Q39" s="114">
        <v>67</v>
      </c>
      <c r="R39" s="114">
        <v>336</v>
      </c>
      <c r="S39" s="114">
        <v>112</v>
      </c>
      <c r="T39" s="114">
        <v>112</v>
      </c>
      <c r="U39" s="114">
        <v>112</v>
      </c>
      <c r="V39" s="114">
        <v>134</v>
      </c>
      <c r="W39" s="115">
        <v>1905</v>
      </c>
      <c r="X39" s="114">
        <v>22</v>
      </c>
      <c r="Y39" s="114">
        <v>13550</v>
      </c>
      <c r="Z39" s="116"/>
    </row>
    <row r="40" spans="1:26" s="98" customFormat="1" ht="10.5" customHeight="1" thickBot="1">
      <c r="A40" s="156" t="s">
        <v>214</v>
      </c>
      <c r="B40" s="301">
        <f t="shared" si="4"/>
        <v>10000</v>
      </c>
      <c r="C40" s="168"/>
      <c r="D40" s="291"/>
      <c r="E40" s="168"/>
      <c r="F40" s="310"/>
      <c r="G40" s="166">
        <f t="shared" si="3"/>
        <v>10000</v>
      </c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30"/>
      <c r="X40" s="129"/>
      <c r="Y40" s="129">
        <v>10000</v>
      </c>
      <c r="Z40" s="131"/>
    </row>
    <row r="41" spans="1:26" s="98" customFormat="1" ht="10.5" customHeight="1" thickBot="1">
      <c r="A41" s="97" t="s">
        <v>7</v>
      </c>
      <c r="B41" s="304">
        <f t="shared" si="4"/>
        <v>4411099</v>
      </c>
      <c r="C41" s="169">
        <f>SUM(C22:C39)</f>
        <v>103429</v>
      </c>
      <c r="D41" s="309">
        <f>SUM(D22:D40)</f>
        <v>103429</v>
      </c>
      <c r="E41" s="169">
        <f>SUM(E22:E39)</f>
        <v>38988</v>
      </c>
      <c r="F41" s="309">
        <f>SUM(F22:F40)</f>
        <v>38988</v>
      </c>
      <c r="G41" s="169">
        <f t="shared" si="3"/>
        <v>4268682</v>
      </c>
      <c r="H41" s="286">
        <f aca="true" t="shared" si="5" ref="H41:Z41">SUM(H22:H40)</f>
        <v>407984</v>
      </c>
      <c r="I41" s="134">
        <f t="shared" si="5"/>
        <v>695160</v>
      </c>
      <c r="J41" s="134">
        <f t="shared" si="5"/>
        <v>483696</v>
      </c>
      <c r="K41" s="134">
        <f t="shared" si="5"/>
        <v>48675</v>
      </c>
      <c r="L41" s="134">
        <f t="shared" si="5"/>
        <v>75457</v>
      </c>
      <c r="M41" s="134">
        <f t="shared" si="5"/>
        <v>287674</v>
      </c>
      <c r="N41" s="134">
        <f t="shared" si="5"/>
        <v>120825</v>
      </c>
      <c r="O41" s="134">
        <f t="shared" si="5"/>
        <v>191068</v>
      </c>
      <c r="P41" s="134">
        <f t="shared" si="5"/>
        <v>147587</v>
      </c>
      <c r="Q41" s="134">
        <f t="shared" si="5"/>
        <v>203157</v>
      </c>
      <c r="R41" s="134">
        <f t="shared" si="5"/>
        <v>91165</v>
      </c>
      <c r="S41" s="134">
        <f t="shared" si="5"/>
        <v>8909</v>
      </c>
      <c r="T41" s="134">
        <f t="shared" si="5"/>
        <v>2118</v>
      </c>
      <c r="U41" s="134">
        <f t="shared" si="5"/>
        <v>6043</v>
      </c>
      <c r="V41" s="134">
        <f t="shared" si="5"/>
        <v>80981</v>
      </c>
      <c r="W41" s="134">
        <f t="shared" si="5"/>
        <v>663856</v>
      </c>
      <c r="X41" s="134">
        <f t="shared" si="5"/>
        <v>4275</v>
      </c>
      <c r="Y41" s="134">
        <f t="shared" si="5"/>
        <v>598779</v>
      </c>
      <c r="Z41" s="135">
        <f t="shared" si="5"/>
        <v>151273</v>
      </c>
    </row>
    <row r="42" spans="1:26" s="98" customFormat="1" ht="10.5" customHeight="1" thickBot="1">
      <c r="A42" s="152" t="s">
        <v>8</v>
      </c>
      <c r="B42" s="304">
        <f t="shared" si="4"/>
        <v>1660</v>
      </c>
      <c r="C42" s="420">
        <v>0</v>
      </c>
      <c r="D42" s="421">
        <v>0</v>
      </c>
      <c r="E42" s="420">
        <v>0</v>
      </c>
      <c r="F42" s="421">
        <v>0</v>
      </c>
      <c r="G42" s="157">
        <f t="shared" si="3"/>
        <v>1660</v>
      </c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7">
        <v>1660</v>
      </c>
      <c r="X42" s="136"/>
      <c r="Y42" s="136"/>
      <c r="Z42" s="138"/>
    </row>
    <row r="43" spans="1:26" s="98" customFormat="1" ht="10.5" customHeight="1" thickBot="1">
      <c r="A43" s="153" t="s">
        <v>27</v>
      </c>
      <c r="B43" s="305">
        <f t="shared" si="4"/>
        <v>4412759</v>
      </c>
      <c r="C43" s="158">
        <f>SUM(C41+C42)</f>
        <v>103429</v>
      </c>
      <c r="D43" s="294">
        <f>SUM(D41:D42)</f>
        <v>103429</v>
      </c>
      <c r="E43" s="158">
        <f>SUM(E41+E42)</f>
        <v>38988</v>
      </c>
      <c r="F43" s="294">
        <f>SUM(F41:F42)</f>
        <v>38988</v>
      </c>
      <c r="G43" s="158">
        <f t="shared" si="3"/>
        <v>4270342</v>
      </c>
      <c r="H43" s="139">
        <f aca="true" t="shared" si="6" ref="H43:Z43">SUM(H41:H42)</f>
        <v>407984</v>
      </c>
      <c r="I43" s="139">
        <f t="shared" si="6"/>
        <v>695160</v>
      </c>
      <c r="J43" s="139">
        <f t="shared" si="6"/>
        <v>483696</v>
      </c>
      <c r="K43" s="139">
        <f t="shared" si="6"/>
        <v>48675</v>
      </c>
      <c r="L43" s="139">
        <f t="shared" si="6"/>
        <v>75457</v>
      </c>
      <c r="M43" s="139">
        <f t="shared" si="6"/>
        <v>287674</v>
      </c>
      <c r="N43" s="139">
        <f t="shared" si="6"/>
        <v>120825</v>
      </c>
      <c r="O43" s="139">
        <f t="shared" si="6"/>
        <v>191068</v>
      </c>
      <c r="P43" s="139">
        <f t="shared" si="6"/>
        <v>147587</v>
      </c>
      <c r="Q43" s="139">
        <f>SUM(Q41:Q42)</f>
        <v>203157</v>
      </c>
      <c r="R43" s="139">
        <f>SUM(R41:R42)</f>
        <v>91165</v>
      </c>
      <c r="S43" s="139">
        <f>SUM(S41:S42)</f>
        <v>8909</v>
      </c>
      <c r="T43" s="139">
        <f t="shared" si="6"/>
        <v>2118</v>
      </c>
      <c r="U43" s="139">
        <f t="shared" si="6"/>
        <v>6043</v>
      </c>
      <c r="V43" s="139">
        <f t="shared" si="6"/>
        <v>80981</v>
      </c>
      <c r="W43" s="140">
        <f t="shared" si="6"/>
        <v>665516</v>
      </c>
      <c r="X43" s="140">
        <f t="shared" si="6"/>
        <v>4275</v>
      </c>
      <c r="Y43" s="139">
        <f>SUM(Y41:Y42)</f>
        <v>598779</v>
      </c>
      <c r="Z43" s="141">
        <f t="shared" si="6"/>
        <v>151273</v>
      </c>
    </row>
    <row r="44" spans="1:26" s="98" customFormat="1" ht="12" customHeight="1" thickTop="1">
      <c r="A44" s="151" t="s">
        <v>23</v>
      </c>
      <c r="B44" s="306">
        <f t="shared" si="4"/>
        <v>1953438</v>
      </c>
      <c r="C44" s="167">
        <f>SUM(C20)</f>
        <v>16759</v>
      </c>
      <c r="D44" s="295">
        <f>SUM(D20)</f>
        <v>16759</v>
      </c>
      <c r="E44" s="167">
        <f>SUM(E20)</f>
        <v>11883</v>
      </c>
      <c r="F44" s="295">
        <f>SUM(F20)</f>
        <v>11883</v>
      </c>
      <c r="G44" s="167">
        <f t="shared" si="3"/>
        <v>1924796</v>
      </c>
      <c r="H44" s="122">
        <f>SUM(H20)</f>
        <v>217276</v>
      </c>
      <c r="I44" s="122">
        <f aca="true" t="shared" si="7" ref="I44:Z44">SUM(I20)</f>
        <v>170224</v>
      </c>
      <c r="J44" s="122">
        <f t="shared" si="7"/>
        <v>101164</v>
      </c>
      <c r="K44" s="122">
        <f t="shared" si="7"/>
        <v>8911</v>
      </c>
      <c r="L44" s="122">
        <f t="shared" si="7"/>
        <v>295</v>
      </c>
      <c r="M44" s="122">
        <f t="shared" si="7"/>
        <v>250249</v>
      </c>
      <c r="N44" s="122">
        <f t="shared" si="7"/>
        <v>12320</v>
      </c>
      <c r="O44" s="122">
        <f t="shared" si="7"/>
        <v>48449</v>
      </c>
      <c r="P44" s="122">
        <f t="shared" si="7"/>
        <v>37971</v>
      </c>
      <c r="Q44" s="122">
        <f t="shared" si="7"/>
        <v>91242</v>
      </c>
      <c r="R44" s="122">
        <f t="shared" si="7"/>
        <v>146356</v>
      </c>
      <c r="S44" s="122">
        <f t="shared" si="7"/>
        <v>4237</v>
      </c>
      <c r="T44" s="122">
        <f t="shared" si="7"/>
        <v>748</v>
      </c>
      <c r="U44" s="122">
        <f t="shared" si="7"/>
        <v>2445</v>
      </c>
      <c r="V44" s="122">
        <f t="shared" si="7"/>
        <v>74923</v>
      </c>
      <c r="W44" s="122">
        <f t="shared" si="7"/>
        <v>719217</v>
      </c>
      <c r="X44" s="122">
        <f t="shared" si="7"/>
        <v>1808</v>
      </c>
      <c r="Y44" s="122">
        <f t="shared" si="7"/>
        <v>33924</v>
      </c>
      <c r="Z44" s="123">
        <f t="shared" si="7"/>
        <v>3037</v>
      </c>
    </row>
    <row r="45" spans="1:26" s="98" customFormat="1" ht="9.75">
      <c r="A45" s="150" t="s">
        <v>282</v>
      </c>
      <c r="B45" s="300">
        <f t="shared" si="4"/>
        <v>215200</v>
      </c>
      <c r="C45" s="167"/>
      <c r="D45" s="290"/>
      <c r="E45" s="167"/>
      <c r="F45" s="290"/>
      <c r="G45" s="167">
        <f t="shared" si="3"/>
        <v>215200</v>
      </c>
      <c r="H45" s="114"/>
      <c r="I45" s="114">
        <v>179200</v>
      </c>
      <c r="J45" s="114"/>
      <c r="K45" s="114"/>
      <c r="L45" s="114"/>
      <c r="M45" s="114"/>
      <c r="N45" s="114">
        <v>36000</v>
      </c>
      <c r="O45" s="114"/>
      <c r="P45" s="114"/>
      <c r="Q45" s="114"/>
      <c r="R45" s="114"/>
      <c r="S45" s="114"/>
      <c r="T45" s="114"/>
      <c r="U45" s="114"/>
      <c r="V45" s="114"/>
      <c r="W45" s="115"/>
      <c r="X45" s="114"/>
      <c r="Y45" s="114"/>
      <c r="Z45" s="116"/>
    </row>
    <row r="46" spans="1:26" s="98" customFormat="1" ht="9.75">
      <c r="A46" s="150" t="s">
        <v>215</v>
      </c>
      <c r="B46" s="300">
        <f t="shared" si="4"/>
        <v>382532</v>
      </c>
      <c r="C46" s="170"/>
      <c r="D46" s="296"/>
      <c r="E46" s="170"/>
      <c r="F46" s="296"/>
      <c r="G46" s="170">
        <f>SUM(H46:W46)</f>
        <v>382532</v>
      </c>
      <c r="H46" s="124"/>
      <c r="I46" s="124"/>
      <c r="J46" s="124">
        <v>382532</v>
      </c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1"/>
      <c r="X46" s="124"/>
      <c r="Y46" s="124"/>
      <c r="Z46" s="125"/>
    </row>
    <row r="47" spans="1:26" s="98" customFormat="1" ht="9.75">
      <c r="A47" s="150" t="s">
        <v>216</v>
      </c>
      <c r="B47" s="336">
        <f t="shared" si="4"/>
        <v>1846489</v>
      </c>
      <c r="C47" s="170">
        <f>SUM(D47)</f>
        <v>73230</v>
      </c>
      <c r="D47" s="416">
        <v>73230</v>
      </c>
      <c r="E47" s="170">
        <f>SUM(F47)</f>
        <v>27105</v>
      </c>
      <c r="F47" s="416">
        <v>27105</v>
      </c>
      <c r="G47" s="170">
        <f>SUM(H47:Z47)</f>
        <v>1746154</v>
      </c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1"/>
      <c r="X47" s="124"/>
      <c r="Y47" s="198">
        <v>1746154</v>
      </c>
      <c r="Z47" s="125"/>
    </row>
    <row r="48" spans="1:26" s="98" customFormat="1" ht="9.75">
      <c r="A48" s="698" t="s">
        <v>217</v>
      </c>
      <c r="B48" s="336">
        <f t="shared" si="4"/>
        <v>1660</v>
      </c>
      <c r="C48" s="170"/>
      <c r="D48" s="416"/>
      <c r="E48" s="699" t="s">
        <v>32</v>
      </c>
      <c r="F48" s="700" t="s">
        <v>32</v>
      </c>
      <c r="G48" s="170">
        <f>SUM(H48:Z48)</f>
        <v>1660</v>
      </c>
      <c r="H48" s="701"/>
      <c r="I48" s="701"/>
      <c r="J48" s="701"/>
      <c r="K48" s="701"/>
      <c r="L48" s="701"/>
      <c r="M48" s="701"/>
      <c r="N48" s="701"/>
      <c r="O48" s="701"/>
      <c r="P48" s="701"/>
      <c r="Q48" s="701"/>
      <c r="R48" s="701"/>
      <c r="S48" s="701"/>
      <c r="T48" s="701"/>
      <c r="U48" s="701"/>
      <c r="V48" s="701"/>
      <c r="W48" s="702">
        <v>1660</v>
      </c>
      <c r="X48" s="701"/>
      <c r="Y48" s="701"/>
      <c r="Z48" s="703"/>
    </row>
    <row r="49" spans="1:26" s="98" customFormat="1" ht="10.5" thickBot="1">
      <c r="A49" s="199" t="s">
        <v>517</v>
      </c>
      <c r="B49" s="711">
        <f>SUM(C49)</f>
        <v>13440</v>
      </c>
      <c r="C49" s="170">
        <f>SUM(D49)</f>
        <v>13440</v>
      </c>
      <c r="D49" s="416">
        <v>13440</v>
      </c>
      <c r="E49" s="423"/>
      <c r="F49" s="424"/>
      <c r="G49" s="419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1"/>
      <c r="X49" s="200"/>
      <c r="Y49" s="200"/>
      <c r="Z49" s="202"/>
    </row>
    <row r="50" spans="1:26" s="98" customFormat="1" ht="10.5" thickBot="1">
      <c r="A50" s="126" t="s">
        <v>218</v>
      </c>
      <c r="B50" s="297">
        <f>SUM(B44+B45+B46+B47+B48+B49-B43)</f>
        <v>0</v>
      </c>
      <c r="C50" s="297">
        <f>SUM(C44+C45+C46+C47+C48+C49-C41)</f>
        <v>0</v>
      </c>
      <c r="D50" s="297">
        <f>SUM(D44+D45+D46+D47+D48+D49-D43)</f>
        <v>0</v>
      </c>
      <c r="E50" s="298">
        <f>SUM(E44+E45+E46+E47+E48-E43)</f>
        <v>0</v>
      </c>
      <c r="F50" s="297">
        <f>SUM(F44+F45+F46+F47+F48-F43)</f>
        <v>0</v>
      </c>
      <c r="G50" s="298">
        <f>SUM(G44+G45+G46+G47+G48-G43)</f>
        <v>0</v>
      </c>
      <c r="H50" s="127">
        <f>SUM(H44+H45+H46+H47+H48-H43)</f>
        <v>-190708</v>
      </c>
      <c r="I50" s="127">
        <f aca="true" t="shared" si="8" ref="I50:Z50">SUM(I44+I45+I46+I47+I48-I43)</f>
        <v>-345736</v>
      </c>
      <c r="J50" s="127">
        <f t="shared" si="8"/>
        <v>0</v>
      </c>
      <c r="K50" s="127">
        <f t="shared" si="8"/>
        <v>-39764</v>
      </c>
      <c r="L50" s="127">
        <f t="shared" si="8"/>
        <v>-75162</v>
      </c>
      <c r="M50" s="127">
        <f t="shared" si="8"/>
        <v>-37425</v>
      </c>
      <c r="N50" s="127">
        <f t="shared" si="8"/>
        <v>-72505</v>
      </c>
      <c r="O50" s="127">
        <f t="shared" si="8"/>
        <v>-142619</v>
      </c>
      <c r="P50" s="127">
        <f t="shared" si="8"/>
        <v>-109616</v>
      </c>
      <c r="Q50" s="127">
        <f t="shared" si="8"/>
        <v>-111915</v>
      </c>
      <c r="R50" s="127">
        <f t="shared" si="8"/>
        <v>55191</v>
      </c>
      <c r="S50" s="127">
        <f t="shared" si="8"/>
        <v>-4672</v>
      </c>
      <c r="T50" s="127">
        <f t="shared" si="8"/>
        <v>-1370</v>
      </c>
      <c r="U50" s="127">
        <f t="shared" si="8"/>
        <v>-3598</v>
      </c>
      <c r="V50" s="237">
        <f t="shared" si="8"/>
        <v>-6058</v>
      </c>
      <c r="W50" s="237">
        <f t="shared" si="8"/>
        <v>55361</v>
      </c>
      <c r="X50" s="289">
        <f t="shared" si="8"/>
        <v>-2467</v>
      </c>
      <c r="Y50" s="127">
        <f t="shared" si="8"/>
        <v>1181299</v>
      </c>
      <c r="Z50" s="128">
        <f t="shared" si="8"/>
        <v>-148236</v>
      </c>
    </row>
    <row r="52" spans="4:6" ht="12.75">
      <c r="D52" s="147"/>
      <c r="E52" s="147"/>
      <c r="F52" s="147"/>
    </row>
    <row r="53" spans="4:6" ht="12.75">
      <c r="D53" s="148"/>
      <c r="E53" s="148"/>
      <c r="F53" s="148"/>
    </row>
    <row r="54" ht="12.75">
      <c r="I54" s="146"/>
    </row>
    <row r="55" ht="12.75">
      <c r="G55" s="149"/>
    </row>
  </sheetData>
  <sheetProtection/>
  <mergeCells count="4">
    <mergeCell ref="A1:Z1"/>
    <mergeCell ref="C3:D3"/>
    <mergeCell ref="E3:F3"/>
    <mergeCell ref="G3:Q3"/>
  </mergeCells>
  <printOptions/>
  <pageMargins left="0.5905511811023623" right="0.5905511811023623" top="0.1968503937007874" bottom="0.1968503937007874" header="0.31496062992125984" footer="0.31496062992125984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I16" sqref="I16"/>
    </sheetView>
  </sheetViews>
  <sheetFormatPr defaultColWidth="19.7109375" defaultRowHeight="12.75"/>
  <cols>
    <col min="1" max="1" width="22.00390625" style="0" customWidth="1"/>
    <col min="2" max="2" width="32.7109375" style="0" customWidth="1"/>
    <col min="3" max="6" width="16.7109375" style="0" customWidth="1"/>
  </cols>
  <sheetData>
    <row r="1" spans="1:6" ht="12" customHeight="1">
      <c r="A1" s="798" t="s">
        <v>397</v>
      </c>
      <c r="B1" s="798"/>
      <c r="C1" s="798"/>
      <c r="D1" s="798"/>
      <c r="E1" s="798"/>
      <c r="F1" s="798"/>
    </row>
    <row r="2" spans="1:6" ht="12" customHeight="1" thickBot="1">
      <c r="A2" s="251"/>
      <c r="B2" s="252"/>
      <c r="C2" s="252"/>
      <c r="D2" s="252"/>
      <c r="E2" s="253" t="s">
        <v>283</v>
      </c>
      <c r="F2" s="253" t="s">
        <v>154</v>
      </c>
    </row>
    <row r="3" spans="1:6" ht="12" customHeight="1">
      <c r="A3" s="254" t="s">
        <v>284</v>
      </c>
      <c r="B3" s="255" t="s">
        <v>285</v>
      </c>
      <c r="C3" s="255" t="s">
        <v>286</v>
      </c>
      <c r="D3" s="256" t="s">
        <v>286</v>
      </c>
      <c r="E3" s="255" t="s">
        <v>287</v>
      </c>
      <c r="F3" s="257" t="s">
        <v>288</v>
      </c>
    </row>
    <row r="4" spans="1:6" ht="12" customHeight="1" thickBot="1">
      <c r="A4" s="258"/>
      <c r="B4" s="259"/>
      <c r="C4" s="259" t="s">
        <v>396</v>
      </c>
      <c r="D4" s="260" t="s">
        <v>395</v>
      </c>
      <c r="E4" s="259" t="s">
        <v>289</v>
      </c>
      <c r="F4" s="260" t="s">
        <v>289</v>
      </c>
    </row>
    <row r="5" spans="1:6" ht="12" customHeight="1" thickTop="1">
      <c r="A5" s="261" t="s">
        <v>348</v>
      </c>
      <c r="B5" s="262" t="s">
        <v>350</v>
      </c>
      <c r="C5" s="264">
        <v>37.62</v>
      </c>
      <c r="D5" s="264"/>
      <c r="E5" s="263"/>
      <c r="F5" s="263"/>
    </row>
    <row r="6" spans="1:6" ht="12" customHeight="1">
      <c r="A6" s="261" t="s">
        <v>290</v>
      </c>
      <c r="B6" s="262" t="s">
        <v>437</v>
      </c>
      <c r="C6" s="264">
        <v>920.25</v>
      </c>
      <c r="D6" s="264">
        <v>647.25</v>
      </c>
      <c r="E6" s="263"/>
      <c r="F6" s="264">
        <v>647.25</v>
      </c>
    </row>
    <row r="7" spans="1:6" ht="12" customHeight="1">
      <c r="A7" s="261" t="s">
        <v>291</v>
      </c>
      <c r="B7" s="262" t="s">
        <v>438</v>
      </c>
      <c r="C7" s="264">
        <v>45655.55</v>
      </c>
      <c r="D7" s="264">
        <v>38413.03</v>
      </c>
      <c r="E7" s="263"/>
      <c r="F7" s="264">
        <v>38413.03</v>
      </c>
    </row>
    <row r="8" spans="1:6" ht="12" customHeight="1">
      <c r="A8" s="261" t="s">
        <v>291</v>
      </c>
      <c r="B8" s="262" t="s">
        <v>292</v>
      </c>
      <c r="C8" s="264">
        <v>715.12</v>
      </c>
      <c r="D8" s="264">
        <v>715.12</v>
      </c>
      <c r="E8" s="263"/>
      <c r="F8" s="264">
        <v>715.12</v>
      </c>
    </row>
    <row r="9" spans="1:6" ht="12" customHeight="1">
      <c r="A9" s="261" t="s">
        <v>291</v>
      </c>
      <c r="B9" s="262" t="s">
        <v>293</v>
      </c>
      <c r="C9" s="264">
        <v>1729.86</v>
      </c>
      <c r="D9" s="264">
        <v>1729.86</v>
      </c>
      <c r="E9" s="263"/>
      <c r="F9" s="264">
        <v>1729.86</v>
      </c>
    </row>
    <row r="10" spans="1:6" ht="12" customHeight="1">
      <c r="A10" s="261" t="s">
        <v>291</v>
      </c>
      <c r="B10" s="262" t="s">
        <v>294</v>
      </c>
      <c r="C10" s="264">
        <v>377.44</v>
      </c>
      <c r="D10" s="264">
        <v>377.44</v>
      </c>
      <c r="E10" s="263"/>
      <c r="F10" s="264">
        <v>377.44</v>
      </c>
    </row>
    <row r="11" spans="1:6" ht="12" customHeight="1">
      <c r="A11" s="261" t="s">
        <v>291</v>
      </c>
      <c r="B11" s="262" t="s">
        <v>295</v>
      </c>
      <c r="C11" s="264">
        <v>2679.77</v>
      </c>
      <c r="D11" s="264">
        <v>2679.77</v>
      </c>
      <c r="E11" s="263"/>
      <c r="F11" s="264">
        <v>2679.77</v>
      </c>
    </row>
    <row r="12" spans="1:6" ht="12" customHeight="1">
      <c r="A12" s="261" t="s">
        <v>291</v>
      </c>
      <c r="B12" s="262" t="s">
        <v>296</v>
      </c>
      <c r="C12" s="264">
        <v>5268.64</v>
      </c>
      <c r="D12" s="264">
        <v>5124.99</v>
      </c>
      <c r="E12" s="263"/>
      <c r="F12" s="264">
        <v>5124.99</v>
      </c>
    </row>
    <row r="13" spans="1:6" ht="12" customHeight="1">
      <c r="A13" s="261" t="s">
        <v>291</v>
      </c>
      <c r="B13" s="262" t="s">
        <v>317</v>
      </c>
      <c r="C13" s="264">
        <v>5318.74</v>
      </c>
      <c r="D13" s="264">
        <v>5312.39</v>
      </c>
      <c r="E13" s="263"/>
      <c r="F13" s="264">
        <v>5312.39</v>
      </c>
    </row>
    <row r="14" spans="1:6" ht="12" customHeight="1">
      <c r="A14" s="261" t="s">
        <v>291</v>
      </c>
      <c r="B14" s="262" t="s">
        <v>439</v>
      </c>
      <c r="C14" s="264"/>
      <c r="D14" s="264">
        <v>8586.71</v>
      </c>
      <c r="E14" s="263"/>
      <c r="F14" s="264">
        <v>8586.71</v>
      </c>
    </row>
    <row r="15" spans="1:6" ht="12" customHeight="1">
      <c r="A15" s="261" t="s">
        <v>173</v>
      </c>
      <c r="B15" s="262" t="s">
        <v>440</v>
      </c>
      <c r="C15" s="264">
        <v>3762.09</v>
      </c>
      <c r="D15" s="264">
        <v>22158.87</v>
      </c>
      <c r="E15" s="263">
        <v>20366</v>
      </c>
      <c r="F15" s="264">
        <v>1792.87</v>
      </c>
    </row>
    <row r="16" spans="1:6" ht="12" customHeight="1">
      <c r="A16" s="261" t="s">
        <v>173</v>
      </c>
      <c r="B16" s="262" t="s">
        <v>297</v>
      </c>
      <c r="C16" s="264">
        <v>665.48</v>
      </c>
      <c r="D16" s="264">
        <v>378.29</v>
      </c>
      <c r="E16" s="263"/>
      <c r="F16" s="264">
        <v>378.29</v>
      </c>
    </row>
    <row r="17" spans="1:6" ht="12" customHeight="1">
      <c r="A17" s="261" t="s">
        <v>173</v>
      </c>
      <c r="B17" s="262" t="s">
        <v>298</v>
      </c>
      <c r="C17" s="264">
        <v>369.47</v>
      </c>
      <c r="D17" s="264">
        <v>289.94</v>
      </c>
      <c r="E17" s="263"/>
      <c r="F17" s="264">
        <v>289.94</v>
      </c>
    </row>
    <row r="18" spans="1:6" ht="12" customHeight="1">
      <c r="A18" s="261" t="s">
        <v>173</v>
      </c>
      <c r="B18" s="262" t="s">
        <v>299</v>
      </c>
      <c r="C18" s="264">
        <v>1093.9</v>
      </c>
      <c r="D18" s="264">
        <v>280.82</v>
      </c>
      <c r="E18" s="263"/>
      <c r="F18" s="264">
        <v>280.82</v>
      </c>
    </row>
    <row r="19" spans="1:6" ht="12" customHeight="1">
      <c r="A19" s="261" t="s">
        <v>173</v>
      </c>
      <c r="B19" s="262" t="s">
        <v>300</v>
      </c>
      <c r="C19" s="264">
        <v>1902.68</v>
      </c>
      <c r="D19" s="264">
        <v>861.73</v>
      </c>
      <c r="E19" s="263"/>
      <c r="F19" s="264">
        <v>861.73</v>
      </c>
    </row>
    <row r="20" spans="1:6" ht="12" customHeight="1">
      <c r="A20" s="261" t="s">
        <v>173</v>
      </c>
      <c r="B20" s="262" t="s">
        <v>301</v>
      </c>
      <c r="C20" s="264">
        <v>1620.46</v>
      </c>
      <c r="D20" s="264">
        <v>1604.55</v>
      </c>
      <c r="E20" s="263"/>
      <c r="F20" s="264">
        <v>1604.55</v>
      </c>
    </row>
    <row r="21" spans="1:6" ht="12" customHeight="1">
      <c r="A21" s="261" t="s">
        <v>173</v>
      </c>
      <c r="B21" s="262" t="s">
        <v>302</v>
      </c>
      <c r="C21" s="264">
        <v>786.83</v>
      </c>
      <c r="D21" s="264">
        <v>657.77</v>
      </c>
      <c r="E21" s="263"/>
      <c r="F21" s="264">
        <v>657.77</v>
      </c>
    </row>
    <row r="22" spans="1:6" ht="12" customHeight="1">
      <c r="A22" s="261" t="s">
        <v>173</v>
      </c>
      <c r="B22" s="262" t="s">
        <v>303</v>
      </c>
      <c r="C22" s="264">
        <v>2348.27</v>
      </c>
      <c r="D22" s="264">
        <v>2261.23</v>
      </c>
      <c r="E22" s="263"/>
      <c r="F22" s="264">
        <v>2261.23</v>
      </c>
    </row>
    <row r="23" spans="1:6" ht="12" customHeight="1">
      <c r="A23" s="261" t="s">
        <v>173</v>
      </c>
      <c r="B23" s="262" t="s">
        <v>304</v>
      </c>
      <c r="C23" s="264">
        <v>1730.01</v>
      </c>
      <c r="D23" s="264">
        <v>1736.01</v>
      </c>
      <c r="E23" s="263"/>
      <c r="F23" s="264">
        <v>1736.01</v>
      </c>
    </row>
    <row r="24" spans="1:6" ht="12" customHeight="1">
      <c r="A24" s="261" t="s">
        <v>173</v>
      </c>
      <c r="B24" s="262" t="s">
        <v>305</v>
      </c>
      <c r="C24" s="264">
        <v>3179.45</v>
      </c>
      <c r="D24" s="264">
        <v>3060.36</v>
      </c>
      <c r="E24" s="263"/>
      <c r="F24" s="264">
        <v>3060.36</v>
      </c>
    </row>
    <row r="25" spans="1:6" ht="12" customHeight="1">
      <c r="A25" s="261" t="s">
        <v>173</v>
      </c>
      <c r="B25" s="262" t="s">
        <v>318</v>
      </c>
      <c r="C25" s="264">
        <v>2493.04</v>
      </c>
      <c r="D25" s="264">
        <v>1670.57</v>
      </c>
      <c r="E25" s="263"/>
      <c r="F25" s="264">
        <v>1670.57</v>
      </c>
    </row>
    <row r="26" spans="1:6" ht="12" customHeight="1">
      <c r="A26" s="261" t="s">
        <v>173</v>
      </c>
      <c r="B26" s="262" t="s">
        <v>439</v>
      </c>
      <c r="C26" s="264"/>
      <c r="D26" s="264">
        <v>1481.01</v>
      </c>
      <c r="E26" s="263"/>
      <c r="F26" s="264">
        <v>1481.01</v>
      </c>
    </row>
    <row r="27" spans="1:6" ht="12" customHeight="1">
      <c r="A27" s="261" t="s">
        <v>190</v>
      </c>
      <c r="B27" s="262" t="s">
        <v>440</v>
      </c>
      <c r="C27" s="264">
        <v>8578.93</v>
      </c>
      <c r="D27" s="264">
        <v>2476.04</v>
      </c>
      <c r="E27" s="671"/>
      <c r="F27" s="264">
        <v>2476.04</v>
      </c>
    </row>
    <row r="28" spans="1:6" ht="12" customHeight="1">
      <c r="A28" s="261" t="s">
        <v>190</v>
      </c>
      <c r="B28" s="262" t="s">
        <v>301</v>
      </c>
      <c r="C28" s="264">
        <v>1327.23</v>
      </c>
      <c r="D28" s="264">
        <v>902.06</v>
      </c>
      <c r="E28" s="263"/>
      <c r="F28" s="264">
        <v>902.06</v>
      </c>
    </row>
    <row r="29" spans="1:6" ht="12" customHeight="1">
      <c r="A29" s="261" t="s">
        <v>190</v>
      </c>
      <c r="B29" s="262" t="s">
        <v>302</v>
      </c>
      <c r="C29" s="264">
        <v>680.16</v>
      </c>
      <c r="D29" s="264">
        <v>470.94</v>
      </c>
      <c r="E29" s="263"/>
      <c r="F29" s="264">
        <v>470.94</v>
      </c>
    </row>
    <row r="30" spans="1:6" ht="12" customHeight="1">
      <c r="A30" s="261" t="s">
        <v>190</v>
      </c>
      <c r="B30" s="262" t="s">
        <v>303</v>
      </c>
      <c r="C30" s="264">
        <v>725.07</v>
      </c>
      <c r="D30" s="264">
        <v>636.98</v>
      </c>
      <c r="E30" s="263"/>
      <c r="F30" s="264">
        <v>636.98</v>
      </c>
    </row>
    <row r="31" spans="1:6" ht="12" customHeight="1">
      <c r="A31" s="261" t="s">
        <v>190</v>
      </c>
      <c r="B31" s="262" t="s">
        <v>304</v>
      </c>
      <c r="C31" s="264">
        <v>1410.46</v>
      </c>
      <c r="D31" s="264">
        <v>1348.82</v>
      </c>
      <c r="E31" s="263"/>
      <c r="F31" s="264">
        <v>1348.82</v>
      </c>
    </row>
    <row r="32" spans="1:6" ht="12" customHeight="1">
      <c r="A32" s="261" t="s">
        <v>190</v>
      </c>
      <c r="B32" s="262" t="s">
        <v>305</v>
      </c>
      <c r="C32" s="264">
        <v>6598.05</v>
      </c>
      <c r="D32" s="264">
        <v>6148.87</v>
      </c>
      <c r="E32" s="263"/>
      <c r="F32" s="264">
        <v>6148.87</v>
      </c>
    </row>
    <row r="33" spans="1:6" ht="12" customHeight="1">
      <c r="A33" s="261" t="s">
        <v>190</v>
      </c>
      <c r="B33" s="262" t="s">
        <v>318</v>
      </c>
      <c r="C33" s="264">
        <v>8598.97</v>
      </c>
      <c r="D33" s="264">
        <v>8431.02</v>
      </c>
      <c r="E33" s="263"/>
      <c r="F33" s="264">
        <v>8431.02</v>
      </c>
    </row>
    <row r="34" spans="1:6" ht="12" customHeight="1">
      <c r="A34" s="261" t="s">
        <v>190</v>
      </c>
      <c r="B34" s="262" t="s">
        <v>441</v>
      </c>
      <c r="C34" s="264"/>
      <c r="D34" s="264">
        <v>14093.97</v>
      </c>
      <c r="E34" s="263"/>
      <c r="F34" s="264">
        <v>14093.97</v>
      </c>
    </row>
    <row r="35" spans="1:6" ht="12" customHeight="1">
      <c r="A35" s="261" t="s">
        <v>306</v>
      </c>
      <c r="B35" s="262" t="s">
        <v>440</v>
      </c>
      <c r="C35" s="264">
        <v>3668.6</v>
      </c>
      <c r="D35" s="264">
        <v>3760.06</v>
      </c>
      <c r="E35" s="263"/>
      <c r="F35" s="264">
        <v>3760.06</v>
      </c>
    </row>
    <row r="36" spans="1:6" ht="12" customHeight="1">
      <c r="A36" s="261" t="s">
        <v>306</v>
      </c>
      <c r="B36" s="262" t="s">
        <v>301</v>
      </c>
      <c r="C36" s="264">
        <v>388.62</v>
      </c>
      <c r="D36" s="264">
        <v>388.62</v>
      </c>
      <c r="E36" s="263"/>
      <c r="F36" s="264">
        <v>388.62</v>
      </c>
    </row>
    <row r="37" spans="1:6" ht="12" customHeight="1">
      <c r="A37" s="261" t="s">
        <v>306</v>
      </c>
      <c r="B37" s="262" t="s">
        <v>302</v>
      </c>
      <c r="C37" s="264">
        <v>1431.71</v>
      </c>
      <c r="D37" s="264">
        <v>1431.71</v>
      </c>
      <c r="E37" s="263"/>
      <c r="F37" s="264">
        <v>1431.71</v>
      </c>
    </row>
    <row r="38" spans="1:6" ht="12" customHeight="1">
      <c r="A38" s="261" t="s">
        <v>306</v>
      </c>
      <c r="B38" s="262" t="s">
        <v>303</v>
      </c>
      <c r="C38" s="264">
        <v>391.44</v>
      </c>
      <c r="D38" s="264">
        <v>391.44</v>
      </c>
      <c r="E38" s="263"/>
      <c r="F38" s="264">
        <v>391.44</v>
      </c>
    </row>
    <row r="39" spans="1:6" ht="12" customHeight="1" thickBot="1">
      <c r="A39" s="261" t="s">
        <v>306</v>
      </c>
      <c r="B39" s="262" t="s">
        <v>304</v>
      </c>
      <c r="C39" s="264">
        <v>4122.79</v>
      </c>
      <c r="D39" s="264">
        <v>4077.19</v>
      </c>
      <c r="E39" s="263"/>
      <c r="F39" s="264">
        <v>4077.19</v>
      </c>
    </row>
    <row r="40" spans="1:6" ht="12" customHeight="1" thickBot="1">
      <c r="A40" s="271" t="s">
        <v>307</v>
      </c>
      <c r="B40" s="272"/>
      <c r="C40" s="273">
        <f>SUM(C1:C39)</f>
        <v>120576.7</v>
      </c>
      <c r="D40" s="273">
        <f>SUM(D1:D39)</f>
        <v>144585.42999999996</v>
      </c>
      <c r="E40" s="273">
        <f>SUM(E1:E39)</f>
        <v>20366</v>
      </c>
      <c r="F40" s="273">
        <f>SUM(F1:F39)</f>
        <v>124219.43000000001</v>
      </c>
    </row>
    <row r="41" spans="1:6" ht="7.5" customHeight="1">
      <c r="A41" s="274"/>
      <c r="B41" s="275"/>
      <c r="C41" s="276"/>
      <c r="D41" s="276"/>
      <c r="E41" s="276"/>
      <c r="F41" s="276"/>
    </row>
    <row r="42" spans="1:6" ht="13.5" customHeight="1">
      <c r="A42" s="798" t="s">
        <v>397</v>
      </c>
      <c r="B42" s="798"/>
      <c r="C42" s="798"/>
      <c r="D42" s="798"/>
      <c r="E42" s="798"/>
      <c r="F42" s="798"/>
    </row>
    <row r="43" spans="1:6" ht="12" customHeight="1" thickBot="1">
      <c r="A43" s="251"/>
      <c r="B43" s="252"/>
      <c r="C43" s="252"/>
      <c r="D43" s="252"/>
      <c r="E43" s="253" t="s">
        <v>308</v>
      </c>
      <c r="F43" s="253" t="s">
        <v>154</v>
      </c>
    </row>
    <row r="44" spans="1:6" ht="12" customHeight="1">
      <c r="A44" s="254" t="s">
        <v>284</v>
      </c>
      <c r="B44" s="255" t="s">
        <v>285</v>
      </c>
      <c r="C44" s="257" t="s">
        <v>286</v>
      </c>
      <c r="D44" s="256" t="s">
        <v>286</v>
      </c>
      <c r="E44" s="255" t="s">
        <v>287</v>
      </c>
      <c r="F44" s="257" t="s">
        <v>288</v>
      </c>
    </row>
    <row r="45" spans="1:6" ht="12" customHeight="1" thickBot="1">
      <c r="A45" s="258"/>
      <c r="B45" s="259"/>
      <c r="C45" s="260" t="s">
        <v>396</v>
      </c>
      <c r="D45" s="260" t="s">
        <v>395</v>
      </c>
      <c r="E45" s="259" t="s">
        <v>289</v>
      </c>
      <c r="F45" s="260" t="s">
        <v>289</v>
      </c>
    </row>
    <row r="46" spans="1:6" ht="12" customHeight="1" thickTop="1">
      <c r="A46" s="261" t="s">
        <v>306</v>
      </c>
      <c r="B46" s="262" t="s">
        <v>305</v>
      </c>
      <c r="C46" s="264">
        <v>2892.44</v>
      </c>
      <c r="D46" s="264">
        <v>2892.44</v>
      </c>
      <c r="E46" s="263"/>
      <c r="F46" s="264">
        <v>2892.44</v>
      </c>
    </row>
    <row r="47" spans="1:6" ht="12" customHeight="1">
      <c r="A47" s="261" t="s">
        <v>306</v>
      </c>
      <c r="B47" s="262" t="s">
        <v>318</v>
      </c>
      <c r="C47" s="264">
        <v>2791.6</v>
      </c>
      <c r="D47" s="264">
        <v>2596.02</v>
      </c>
      <c r="E47" s="263"/>
      <c r="F47" s="264">
        <v>2596.02</v>
      </c>
    </row>
    <row r="48" spans="1:6" ht="12" customHeight="1">
      <c r="A48" s="261" t="s">
        <v>306</v>
      </c>
      <c r="B48" s="262" t="s">
        <v>439</v>
      </c>
      <c r="C48" s="264"/>
      <c r="D48" s="264">
        <v>2511.49</v>
      </c>
      <c r="E48" s="263"/>
      <c r="F48" s="264">
        <v>2511.49</v>
      </c>
    </row>
    <row r="49" spans="1:6" ht="12" customHeight="1">
      <c r="A49" s="261" t="s">
        <v>192</v>
      </c>
      <c r="B49" s="262" t="s">
        <v>462</v>
      </c>
      <c r="C49" s="264">
        <v>3228.33</v>
      </c>
      <c r="D49" s="264">
        <v>745.59</v>
      </c>
      <c r="E49" s="263"/>
      <c r="F49" s="264">
        <v>745.59</v>
      </c>
    </row>
    <row r="50" spans="1:6" ht="12" customHeight="1">
      <c r="A50" s="261" t="s">
        <v>192</v>
      </c>
      <c r="B50" s="278" t="s">
        <v>298</v>
      </c>
      <c r="C50" s="264">
        <v>12.74</v>
      </c>
      <c r="D50" s="264">
        <v>12.74</v>
      </c>
      <c r="E50" s="263"/>
      <c r="F50" s="264">
        <v>12.74</v>
      </c>
    </row>
    <row r="51" spans="1:6" ht="12" customHeight="1">
      <c r="A51" s="261" t="s">
        <v>192</v>
      </c>
      <c r="B51" s="278" t="s">
        <v>299</v>
      </c>
      <c r="C51" s="264">
        <v>48.39</v>
      </c>
      <c r="D51" s="264">
        <v>48.39</v>
      </c>
      <c r="E51" s="263"/>
      <c r="F51" s="264">
        <v>48.39</v>
      </c>
    </row>
    <row r="52" spans="1:6" ht="12" customHeight="1">
      <c r="A52" s="265" t="s">
        <v>192</v>
      </c>
      <c r="B52" s="314" t="s">
        <v>300</v>
      </c>
      <c r="C52" s="267">
        <v>339.2</v>
      </c>
      <c r="D52" s="267">
        <v>339.2</v>
      </c>
      <c r="E52" s="266"/>
      <c r="F52" s="267">
        <v>339.2</v>
      </c>
    </row>
    <row r="53" spans="1:6" ht="12" customHeight="1">
      <c r="A53" s="268" t="s">
        <v>192</v>
      </c>
      <c r="B53" s="315" t="s">
        <v>301</v>
      </c>
      <c r="C53" s="269">
        <v>176.32</v>
      </c>
      <c r="D53" s="269">
        <v>176.32</v>
      </c>
      <c r="E53" s="270"/>
      <c r="F53" s="269">
        <v>176.32</v>
      </c>
    </row>
    <row r="54" spans="1:6" ht="12" customHeight="1">
      <c r="A54" s="261" t="s">
        <v>192</v>
      </c>
      <c r="B54" s="278" t="s">
        <v>302</v>
      </c>
      <c r="C54" s="264">
        <v>86.67</v>
      </c>
      <c r="D54" s="264">
        <v>86.67</v>
      </c>
      <c r="E54" s="263"/>
      <c r="F54" s="264">
        <v>86.67</v>
      </c>
    </row>
    <row r="55" spans="1:6" ht="12" customHeight="1">
      <c r="A55" s="265" t="s">
        <v>192</v>
      </c>
      <c r="B55" s="314" t="s">
        <v>303</v>
      </c>
      <c r="C55" s="267">
        <v>472.79</v>
      </c>
      <c r="D55" s="267">
        <v>472.79</v>
      </c>
      <c r="E55" s="266"/>
      <c r="F55" s="267">
        <v>472.79</v>
      </c>
    </row>
    <row r="56" spans="1:6" ht="12" customHeight="1">
      <c r="A56" s="261" t="s">
        <v>192</v>
      </c>
      <c r="B56" s="278" t="s">
        <v>304</v>
      </c>
      <c r="C56" s="264">
        <v>172.61</v>
      </c>
      <c r="D56" s="264">
        <v>172.61</v>
      </c>
      <c r="E56" s="266"/>
      <c r="F56" s="264">
        <v>172.61</v>
      </c>
    </row>
    <row r="57" spans="1:6" ht="12" customHeight="1">
      <c r="A57" s="261" t="s">
        <v>192</v>
      </c>
      <c r="B57" s="278" t="s">
        <v>305</v>
      </c>
      <c r="C57" s="264">
        <v>518.74</v>
      </c>
      <c r="D57" s="264">
        <v>518.74</v>
      </c>
      <c r="E57" s="263"/>
      <c r="F57" s="264">
        <v>518.74</v>
      </c>
    </row>
    <row r="58" spans="1:6" ht="12" customHeight="1">
      <c r="A58" s="261" t="s">
        <v>192</v>
      </c>
      <c r="B58" s="278" t="s">
        <v>318</v>
      </c>
      <c r="C58" s="264">
        <v>1307.32</v>
      </c>
      <c r="D58" s="264">
        <v>837.02</v>
      </c>
      <c r="E58" s="263"/>
      <c r="F58" s="264">
        <v>837.02</v>
      </c>
    </row>
    <row r="59" spans="1:6" ht="12" customHeight="1">
      <c r="A59" s="265" t="s">
        <v>192</v>
      </c>
      <c r="B59" s="672" t="s">
        <v>439</v>
      </c>
      <c r="C59" s="269"/>
      <c r="D59" s="269">
        <v>2009.14</v>
      </c>
      <c r="E59" s="266"/>
      <c r="F59" s="269">
        <v>2009.14</v>
      </c>
    </row>
    <row r="60" spans="1:6" ht="12" customHeight="1">
      <c r="A60" s="261" t="s">
        <v>183</v>
      </c>
      <c r="B60" s="278" t="s">
        <v>309</v>
      </c>
      <c r="C60" s="264">
        <v>1113.9</v>
      </c>
      <c r="D60" s="264">
        <v>14516.76</v>
      </c>
      <c r="E60" s="263">
        <v>14516.76</v>
      </c>
      <c r="F60" s="263"/>
    </row>
    <row r="61" spans="1:6" ht="12" customHeight="1">
      <c r="A61" s="261" t="s">
        <v>310</v>
      </c>
      <c r="B61" s="339" t="s">
        <v>463</v>
      </c>
      <c r="C61" s="264"/>
      <c r="D61" s="264">
        <v>325.65</v>
      </c>
      <c r="E61" s="263">
        <v>325.65</v>
      </c>
      <c r="F61" s="264"/>
    </row>
    <row r="62" spans="1:6" ht="12" customHeight="1" thickBot="1">
      <c r="A62" s="268" t="s">
        <v>346</v>
      </c>
      <c r="B62" s="337" t="s">
        <v>347</v>
      </c>
      <c r="C62" s="269">
        <v>84.32</v>
      </c>
      <c r="D62" s="269"/>
      <c r="E62" s="338"/>
      <c r="F62" s="269"/>
    </row>
    <row r="63" spans="1:6" ht="12" customHeight="1" thickBot="1">
      <c r="A63" s="271" t="s">
        <v>307</v>
      </c>
      <c r="B63" s="316"/>
      <c r="C63" s="313">
        <f>SUM(C46:C62)</f>
        <v>13245.369999999999</v>
      </c>
      <c r="D63" s="313">
        <f>SUM(D46:D62)</f>
        <v>28261.57</v>
      </c>
      <c r="E63" s="313">
        <f>SUM(E46:E62)</f>
        <v>14842.41</v>
      </c>
      <c r="F63" s="313">
        <f>SUM(F46:F62)</f>
        <v>13419.16</v>
      </c>
    </row>
    <row r="64" spans="1:6" ht="12" customHeight="1" thickBot="1">
      <c r="A64" s="271" t="s">
        <v>311</v>
      </c>
      <c r="B64" s="317"/>
      <c r="C64" s="313">
        <f>SUM(C40+C63)</f>
        <v>133822.07</v>
      </c>
      <c r="D64" s="313">
        <f>SUM(D40+D63)</f>
        <v>172846.99999999997</v>
      </c>
      <c r="E64" s="313">
        <f>SUM(E40+E63)</f>
        <v>35208.41</v>
      </c>
      <c r="F64" s="313">
        <f>SUM(F40+F63)</f>
        <v>137638.59</v>
      </c>
    </row>
    <row r="65" spans="1:6" ht="12" customHeight="1">
      <c r="A65" s="274"/>
      <c r="B65" s="275"/>
      <c r="C65" s="276"/>
      <c r="D65" s="276"/>
      <c r="E65" s="276"/>
      <c r="F65" s="276"/>
    </row>
    <row r="66" spans="1:6" ht="12" customHeight="1">
      <c r="A66" s="274"/>
      <c r="B66" s="275"/>
      <c r="C66" s="276"/>
      <c r="D66" s="276"/>
      <c r="E66" s="276"/>
      <c r="F66" s="276"/>
    </row>
    <row r="67" spans="1:6" ht="14.25" customHeight="1">
      <c r="A67" s="798" t="s">
        <v>398</v>
      </c>
      <c r="B67" s="798"/>
      <c r="C67" s="798"/>
      <c r="D67" s="798"/>
      <c r="E67" s="798"/>
      <c r="F67" s="798"/>
    </row>
    <row r="68" spans="1:6" ht="12" customHeight="1" thickBot="1">
      <c r="A68" s="251"/>
      <c r="B68" s="252"/>
      <c r="C68" s="252"/>
      <c r="D68" s="252"/>
      <c r="E68" s="253"/>
      <c r="F68" s="253"/>
    </row>
    <row r="69" spans="1:6" ht="12" customHeight="1">
      <c r="A69" s="254" t="s">
        <v>284</v>
      </c>
      <c r="B69" s="255" t="s">
        <v>285</v>
      </c>
      <c r="C69" s="255" t="s">
        <v>286</v>
      </c>
      <c r="D69" s="256" t="s">
        <v>286</v>
      </c>
      <c r="E69" s="255" t="s">
        <v>287</v>
      </c>
      <c r="F69" s="257" t="s">
        <v>288</v>
      </c>
    </row>
    <row r="70" spans="1:6" ht="12" customHeight="1" thickBot="1">
      <c r="A70" s="258"/>
      <c r="B70" s="259"/>
      <c r="C70" s="259" t="s">
        <v>396</v>
      </c>
      <c r="D70" s="260" t="s">
        <v>395</v>
      </c>
      <c r="E70" s="259" t="s">
        <v>289</v>
      </c>
      <c r="F70" s="260" t="s">
        <v>289</v>
      </c>
    </row>
    <row r="71" spans="1:6" ht="12" customHeight="1" thickTop="1">
      <c r="A71" s="277" t="s">
        <v>190</v>
      </c>
      <c r="B71" s="278" t="s">
        <v>465</v>
      </c>
      <c r="C71" s="264">
        <v>779.19</v>
      </c>
      <c r="D71" s="264">
        <v>311.18</v>
      </c>
      <c r="E71" s="263"/>
      <c r="F71" s="264">
        <v>311.18</v>
      </c>
    </row>
    <row r="72" spans="1:6" ht="12" customHeight="1">
      <c r="A72" s="277" t="s">
        <v>197</v>
      </c>
      <c r="B72" s="278" t="s">
        <v>469</v>
      </c>
      <c r="C72" s="264">
        <v>5714.96</v>
      </c>
      <c r="D72" s="264">
        <v>9026.94</v>
      </c>
      <c r="E72" s="280">
        <v>545.65</v>
      </c>
      <c r="F72" s="264">
        <v>8481.29</v>
      </c>
    </row>
    <row r="73" spans="1:6" ht="12" customHeight="1">
      <c r="A73" s="277" t="s">
        <v>312</v>
      </c>
      <c r="B73" s="278" t="s">
        <v>468</v>
      </c>
      <c r="C73" s="279">
        <v>1584.74</v>
      </c>
      <c r="D73" s="279">
        <v>773.26</v>
      </c>
      <c r="E73" s="280"/>
      <c r="F73" s="279">
        <v>773.26</v>
      </c>
    </row>
    <row r="74" spans="1:6" ht="12" customHeight="1">
      <c r="A74" s="277" t="s">
        <v>291</v>
      </c>
      <c r="B74" s="278" t="s">
        <v>349</v>
      </c>
      <c r="C74" s="264">
        <v>149.57</v>
      </c>
      <c r="D74" s="264"/>
      <c r="E74" s="263"/>
      <c r="F74" s="264"/>
    </row>
    <row r="75" spans="1:6" ht="12" customHeight="1">
      <c r="A75" s="261" t="s">
        <v>192</v>
      </c>
      <c r="B75" s="278" t="s">
        <v>313</v>
      </c>
      <c r="C75" s="264">
        <v>231.47</v>
      </c>
      <c r="D75" s="264">
        <v>231.47</v>
      </c>
      <c r="E75" s="263"/>
      <c r="F75" s="264">
        <v>231.47</v>
      </c>
    </row>
    <row r="76" spans="1:6" ht="12" customHeight="1">
      <c r="A76" s="277" t="s">
        <v>470</v>
      </c>
      <c r="B76" s="278" t="s">
        <v>471</v>
      </c>
      <c r="C76" s="264"/>
      <c r="D76" s="264">
        <v>36.45</v>
      </c>
      <c r="E76" s="263">
        <v>36.45</v>
      </c>
      <c r="F76" s="264"/>
    </row>
    <row r="77" spans="1:6" ht="12" customHeight="1">
      <c r="A77" s="277" t="s">
        <v>464</v>
      </c>
      <c r="B77" s="278" t="s">
        <v>467</v>
      </c>
      <c r="C77" s="264"/>
      <c r="D77" s="264">
        <v>25.14</v>
      </c>
      <c r="E77" s="263"/>
      <c r="F77" s="264">
        <v>25.14</v>
      </c>
    </row>
    <row r="78" spans="1:6" ht="12" customHeight="1" thickBot="1">
      <c r="A78" s="673" t="s">
        <v>466</v>
      </c>
      <c r="B78" s="314" t="s">
        <v>467</v>
      </c>
      <c r="C78" s="267"/>
      <c r="D78" s="267">
        <v>39.93</v>
      </c>
      <c r="E78" s="267"/>
      <c r="F78" s="267">
        <v>39.93</v>
      </c>
    </row>
    <row r="79" spans="1:6" ht="12" customHeight="1">
      <c r="A79" s="370" t="s">
        <v>314</v>
      </c>
      <c r="B79" s="371"/>
      <c r="C79" s="372">
        <f>SUM(C64)</f>
        <v>133822.07</v>
      </c>
      <c r="D79" s="373">
        <f>SUM(D64)</f>
        <v>172846.99999999997</v>
      </c>
      <c r="E79" s="373">
        <f>SUM(E64)</f>
        <v>35208.41</v>
      </c>
      <c r="F79" s="373">
        <f>SUM(F64)</f>
        <v>137638.59</v>
      </c>
    </row>
    <row r="80" spans="1:6" ht="12" customHeight="1" thickBot="1">
      <c r="A80" s="364" t="s">
        <v>315</v>
      </c>
      <c r="B80" s="365"/>
      <c r="C80" s="374">
        <f>SUM(C71:C78)</f>
        <v>8459.929999999998</v>
      </c>
      <c r="D80" s="374">
        <f>SUM(D71:D78)</f>
        <v>10444.37</v>
      </c>
      <c r="E80" s="374">
        <f>SUM(E71:E78)</f>
        <v>582.1</v>
      </c>
      <c r="F80" s="374">
        <f>SUM(F71:F78)</f>
        <v>9862.27</v>
      </c>
    </row>
    <row r="81" spans="1:6" ht="12" customHeight="1" thickBot="1">
      <c r="A81" s="366" t="s">
        <v>316</v>
      </c>
      <c r="B81" s="367"/>
      <c r="C81" s="368">
        <f>SUM(C79:C80)</f>
        <v>142282</v>
      </c>
      <c r="D81" s="369">
        <f>SUM(D79:D80)</f>
        <v>183291.36999999997</v>
      </c>
      <c r="E81" s="368">
        <f>SUM(E79:E80)</f>
        <v>35790.51</v>
      </c>
      <c r="F81" s="369">
        <f>SUM(F79:F80)</f>
        <v>147500.86</v>
      </c>
    </row>
  </sheetData>
  <sheetProtection/>
  <mergeCells count="3">
    <mergeCell ref="A1:F1"/>
    <mergeCell ref="A42:F42"/>
    <mergeCell ref="A67:F67"/>
  </mergeCells>
  <printOptions/>
  <pageMargins left="0.98425196850393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6">
      <selection activeCell="A61" sqref="A61:E61"/>
    </sheetView>
  </sheetViews>
  <sheetFormatPr defaultColWidth="9.140625" defaultRowHeight="12.75"/>
  <cols>
    <col min="1" max="1" width="35.140625" style="0" customWidth="1"/>
    <col min="2" max="5" width="12.7109375" style="0" customWidth="1"/>
  </cols>
  <sheetData>
    <row r="1" spans="1:5" ht="12.75" customHeight="1">
      <c r="A1" s="748" t="s">
        <v>365</v>
      </c>
      <c r="B1" s="748"/>
      <c r="C1" s="748"/>
      <c r="D1" s="748"/>
      <c r="E1" s="748"/>
    </row>
    <row r="2" spans="1:5" ht="13.5" customHeight="1">
      <c r="A2" s="748" t="s">
        <v>414</v>
      </c>
      <c r="B2" s="748"/>
      <c r="C2" s="748"/>
      <c r="D2" s="748"/>
      <c r="E2" s="748"/>
    </row>
    <row r="3" spans="1:5" ht="14.25" customHeight="1" thickBot="1">
      <c r="A3" s="12"/>
      <c r="B3" s="12"/>
      <c r="C3" s="12"/>
      <c r="D3" s="12"/>
      <c r="E3" s="361"/>
    </row>
    <row r="4" spans="1:5" ht="12" customHeight="1" thickBot="1">
      <c r="A4" s="758" t="s">
        <v>30</v>
      </c>
      <c r="B4" s="751" t="s">
        <v>416</v>
      </c>
      <c r="C4" s="752"/>
      <c r="D4" s="752"/>
      <c r="E4" s="753"/>
    </row>
    <row r="5" spans="1:5" ht="12" customHeight="1">
      <c r="A5" s="759"/>
      <c r="B5" s="754" t="s">
        <v>268</v>
      </c>
      <c r="C5" s="754" t="s">
        <v>270</v>
      </c>
      <c r="D5" s="358" t="s">
        <v>415</v>
      </c>
      <c r="E5" s="359" t="s">
        <v>391</v>
      </c>
    </row>
    <row r="6" spans="1:5" ht="12" customHeight="1" thickBot="1">
      <c r="A6" s="761"/>
      <c r="B6" s="755"/>
      <c r="C6" s="755"/>
      <c r="D6" s="597" t="s">
        <v>417</v>
      </c>
      <c r="E6" s="359"/>
    </row>
    <row r="7" spans="1:5" ht="11.25" customHeight="1" thickBot="1">
      <c r="A7" s="398" t="s">
        <v>165</v>
      </c>
      <c r="B7" s="434">
        <f>SUM(B8:B12)</f>
        <v>1492097</v>
      </c>
      <c r="C7" s="434">
        <f>SUM(C8:C12)</f>
        <v>1492097</v>
      </c>
      <c r="D7" s="434">
        <f>SUM(D8:D12)</f>
        <v>663372</v>
      </c>
      <c r="E7" s="434">
        <f>SUM(E8:E12)</f>
        <v>1344838</v>
      </c>
    </row>
    <row r="8" spans="1:5" ht="11.25" customHeight="1">
      <c r="A8" s="391" t="s">
        <v>70</v>
      </c>
      <c r="B8" s="407">
        <f>SUM('VN-kom.8'!B12)</f>
        <v>74815</v>
      </c>
      <c r="C8" s="407">
        <f>SUM('VN-kom.8'!C12)</f>
        <v>74815</v>
      </c>
      <c r="D8" s="410">
        <f>SUM('VN-kom.8'!D12)</f>
        <v>51880</v>
      </c>
      <c r="E8" s="410">
        <f>SUM('VN-kom.8'!E12)</f>
        <v>88260</v>
      </c>
    </row>
    <row r="9" spans="1:5" ht="11.25" customHeight="1">
      <c r="A9" s="391" t="s">
        <v>258</v>
      </c>
      <c r="B9" s="407">
        <f>SUM('VN-kom.8'!B15)</f>
        <v>213572</v>
      </c>
      <c r="C9" s="407">
        <f>SUM('VN-kom.8'!C15)</f>
        <v>213572</v>
      </c>
      <c r="D9" s="410">
        <f>SUM('VN-kom.8'!D15)</f>
        <v>118314</v>
      </c>
      <c r="E9" s="410">
        <f>SUM('VN-kom.8'!E15)</f>
        <v>213572</v>
      </c>
    </row>
    <row r="10" spans="1:5" ht="11.25" customHeight="1">
      <c r="A10" s="391" t="s">
        <v>71</v>
      </c>
      <c r="B10" s="407">
        <f>SUM('VN-kom.8'!B20)</f>
        <v>239107</v>
      </c>
      <c r="C10" s="407">
        <f>SUM('VN-kom.8'!C20)</f>
        <v>239107</v>
      </c>
      <c r="D10" s="410">
        <f>SUM('VN-kom.8'!D20)</f>
        <v>130025</v>
      </c>
      <c r="E10" s="410">
        <f>SUM('VN-kom.8'!E20)</f>
        <v>253107</v>
      </c>
    </row>
    <row r="11" spans="1:5" ht="11.25" customHeight="1">
      <c r="A11" s="391" t="s">
        <v>72</v>
      </c>
      <c r="B11" s="407">
        <f>SUM('VN-7'!B15+'VN-8'!B13+'VN-9'!B11)</f>
        <v>498309</v>
      </c>
      <c r="C11" s="407">
        <f>SUM('VN-7'!C15+'VN-8'!C13+'VN-9'!C11)</f>
        <v>498309</v>
      </c>
      <c r="D11" s="410">
        <f>SUM('VN-7'!D15+'VN-8'!D13+'VN-9'!D11)</f>
        <v>180795</v>
      </c>
      <c r="E11" s="410">
        <f>SUM('VN-7'!E15+'VN-8'!E13+'VN-9'!E11)</f>
        <v>406102</v>
      </c>
    </row>
    <row r="12" spans="1:5" ht="11.25" customHeight="1">
      <c r="A12" s="393" t="s">
        <v>73</v>
      </c>
      <c r="B12" s="408">
        <f>SUM('VN-kom.8'!B68)</f>
        <v>466294</v>
      </c>
      <c r="C12" s="408">
        <f>SUM('VN-kom.8'!C68)</f>
        <v>466294</v>
      </c>
      <c r="D12" s="404">
        <f>SUM('VN-kom.8'!D68)</f>
        <v>182358</v>
      </c>
      <c r="E12" s="404">
        <f>SUM('VN-kom.8'!E68)</f>
        <v>383797</v>
      </c>
    </row>
    <row r="13" spans="1:5" s="38" customFormat="1" ht="11.25" customHeight="1" thickBot="1">
      <c r="A13" s="413" t="s">
        <v>74</v>
      </c>
      <c r="B13" s="435">
        <f>SUM(B14:B15)</f>
        <v>343870</v>
      </c>
      <c r="C13" s="435">
        <f>SUM(C14:C15)</f>
        <v>343870</v>
      </c>
      <c r="D13" s="604">
        <f>SUM(D14:D15)</f>
        <v>172346</v>
      </c>
      <c r="E13" s="604">
        <f>SUM(E14:E15)</f>
        <v>341439</v>
      </c>
    </row>
    <row r="14" spans="1:5" ht="11.25" customHeight="1">
      <c r="A14" s="393" t="s">
        <v>75</v>
      </c>
      <c r="B14" s="408">
        <f>SUM('VN-kom.7'!B17+'VN-kom.8'!B86+'VN-kom.9'!B15)</f>
        <v>343870</v>
      </c>
      <c r="C14" s="408">
        <f>SUM('VN-kom.7'!C17+'VN-kom.8'!C86+'VN-kom.9'!C15)</f>
        <v>343870</v>
      </c>
      <c r="D14" s="404">
        <f>SUM('VN-kom.7'!D17+'VN-kom.8'!D86+'VN-kom.9'!D15)</f>
        <v>167045</v>
      </c>
      <c r="E14" s="404">
        <f>SUM('VN-kom.7'!E17+'VN-kom.8'!E86+'VN-kom.9'!E15)</f>
        <v>335659</v>
      </c>
    </row>
    <row r="15" spans="1:5" ht="11.25" customHeight="1">
      <c r="A15" s="393" t="s">
        <v>412</v>
      </c>
      <c r="B15" s="404">
        <f>SUM('VN-8'!B17)</f>
        <v>0</v>
      </c>
      <c r="C15" s="404">
        <f>SUM('VN-8'!C17)</f>
        <v>0</v>
      </c>
      <c r="D15" s="404">
        <f>SUM('VN-8'!D17)</f>
        <v>5301</v>
      </c>
      <c r="E15" s="404">
        <f>SUM('VN-8'!E17)</f>
        <v>5780</v>
      </c>
    </row>
    <row r="16" spans="1:5" s="38" customFormat="1" ht="11.25" customHeight="1" thickBot="1">
      <c r="A16" s="414" t="s">
        <v>356</v>
      </c>
      <c r="B16" s="436">
        <f>SUM(B17:B18)</f>
        <v>44762</v>
      </c>
      <c r="C16" s="436">
        <f>SUM(C17:C18)</f>
        <v>44762</v>
      </c>
      <c r="D16" s="605">
        <f>SUM(D17:D18)</f>
        <v>46079</v>
      </c>
      <c r="E16" s="605">
        <f>SUM(E17:E18)</f>
        <v>56920</v>
      </c>
    </row>
    <row r="17" spans="1:5" ht="11.25" customHeight="1">
      <c r="A17" s="391" t="s">
        <v>357</v>
      </c>
      <c r="B17" s="407">
        <f>SUM('VN-kom.8'!B106)</f>
        <v>44762</v>
      </c>
      <c r="C17" s="407">
        <f>SUM('VN-kom.8'!C106)</f>
        <v>44762</v>
      </c>
      <c r="D17" s="410">
        <f>SUM('VN-kom.8'!D106)</f>
        <v>42290</v>
      </c>
      <c r="E17" s="410">
        <f>SUM('VN-kom.8'!E106)</f>
        <v>52131</v>
      </c>
    </row>
    <row r="18" spans="1:5" ht="11.25" customHeight="1">
      <c r="A18" s="393" t="s">
        <v>404</v>
      </c>
      <c r="B18" s="404">
        <f>SUM('VN-8'!B20)</f>
        <v>0</v>
      </c>
      <c r="C18" s="404">
        <f>SUM('VN-8'!C20)</f>
        <v>0</v>
      </c>
      <c r="D18" s="404">
        <f>SUM('VN-8'!D20)</f>
        <v>3789</v>
      </c>
      <c r="E18" s="404">
        <f>SUM('VN-8'!E20)</f>
        <v>4789</v>
      </c>
    </row>
    <row r="19" spans="1:5" s="37" customFormat="1" ht="11.25" customHeight="1" thickBot="1">
      <c r="A19" s="414" t="s">
        <v>77</v>
      </c>
      <c r="B19" s="437">
        <f>SUM(B20:B21)</f>
        <v>140</v>
      </c>
      <c r="C19" s="437">
        <f>SUM(C20:C21)</f>
        <v>140</v>
      </c>
      <c r="D19" s="437">
        <f>SUM(D20:D21)</f>
        <v>630</v>
      </c>
      <c r="E19" s="437">
        <f>SUM(E20:E21)</f>
        <v>1024</v>
      </c>
    </row>
    <row r="20" spans="1:5" ht="11.25" customHeight="1">
      <c r="A20" s="391" t="s">
        <v>78</v>
      </c>
      <c r="B20" s="407">
        <f>SUM('VN-kom.8'!B113)</f>
        <v>140</v>
      </c>
      <c r="C20" s="407">
        <f>SUM('VN-kom.8'!C113)</f>
        <v>140</v>
      </c>
      <c r="D20" s="410">
        <f>SUM('VN-kom.8'!D113)</f>
        <v>441</v>
      </c>
      <c r="E20" s="410">
        <f>SUM('VN-kom.8'!E113)</f>
        <v>835</v>
      </c>
    </row>
    <row r="21" spans="1:5" ht="11.25" customHeight="1" thickBot="1">
      <c r="A21" s="561" t="s">
        <v>413</v>
      </c>
      <c r="B21" s="580">
        <f>SUM('VN-8'!B23)</f>
        <v>0</v>
      </c>
      <c r="C21" s="580">
        <f>SUM('VN-8'!C23)</f>
        <v>0</v>
      </c>
      <c r="D21" s="606">
        <f>SUM('VN-8'!D23)</f>
        <v>189</v>
      </c>
      <c r="E21" s="606">
        <f>SUM('VN-8'!E23)</f>
        <v>189</v>
      </c>
    </row>
    <row r="22" spans="1:5" s="38" customFormat="1" ht="11.25" customHeight="1" thickBot="1">
      <c r="A22" s="394" t="s">
        <v>79</v>
      </c>
      <c r="B22" s="438">
        <f>SUM('VN-7'!B17+'VN-8'!B24+'VN-9'!B13)</f>
        <v>215530</v>
      </c>
      <c r="C22" s="438">
        <f>SUM('VN-7'!C17+'VN-8'!C24+'VN-9'!C13)</f>
        <v>215530</v>
      </c>
      <c r="D22" s="607">
        <f>SUM('VN-7'!D17+'VN-8'!D24+'VN-9'!D13)</f>
        <v>104602</v>
      </c>
      <c r="E22" s="607">
        <f>SUM('VN-7'!E17+'VN-8'!E24+'VN-9'!E13)</f>
        <v>209217</v>
      </c>
    </row>
    <row r="23" spans="1:5" s="37" customFormat="1" ht="11.25" customHeight="1" thickBot="1">
      <c r="A23" s="380" t="s">
        <v>23</v>
      </c>
      <c r="B23" s="384">
        <f>SUM(B7+B13+B16+B19+B22)</f>
        <v>2096399</v>
      </c>
      <c r="C23" s="529">
        <f>SUM(C7+C13+C16+C19+C22)</f>
        <v>2096399</v>
      </c>
      <c r="D23" s="529">
        <f>SUM(D7+D13+D16+D19+D22)</f>
        <v>987029</v>
      </c>
      <c r="E23" s="529">
        <f>SUM(E7+E13+E16+E19+E22)</f>
        <v>1953438</v>
      </c>
    </row>
    <row r="24" spans="1:5" ht="20.25" customHeight="1">
      <c r="A24" s="409"/>
      <c r="B24" s="409"/>
      <c r="C24" s="409"/>
      <c r="D24" s="582"/>
      <c r="E24" s="409"/>
    </row>
    <row r="25" spans="1:5" ht="0.75" customHeight="1" thickBot="1">
      <c r="A25" s="409"/>
      <c r="B25" s="409"/>
      <c r="C25" s="409"/>
      <c r="D25" s="581"/>
      <c r="E25" s="409"/>
    </row>
    <row r="26" spans="1:5" ht="12" customHeight="1" thickBot="1">
      <c r="A26" s="758" t="s">
        <v>338</v>
      </c>
      <c r="B26" s="751" t="s">
        <v>416</v>
      </c>
      <c r="C26" s="752"/>
      <c r="D26" s="752"/>
      <c r="E26" s="753"/>
    </row>
    <row r="27" spans="1:5" ht="12" customHeight="1">
      <c r="A27" s="759"/>
      <c r="B27" s="756" t="s">
        <v>268</v>
      </c>
      <c r="C27" s="756" t="s">
        <v>270</v>
      </c>
      <c r="D27" s="356" t="s">
        <v>415</v>
      </c>
      <c r="E27" s="357" t="s">
        <v>391</v>
      </c>
    </row>
    <row r="28" spans="1:5" ht="12" customHeight="1" thickBot="1">
      <c r="A28" s="760"/>
      <c r="B28" s="755"/>
      <c r="C28" s="755"/>
      <c r="D28" s="597" t="s">
        <v>417</v>
      </c>
      <c r="E28" s="553"/>
    </row>
    <row r="29" spans="1:5" ht="11.25" customHeight="1">
      <c r="A29" s="391" t="s">
        <v>80</v>
      </c>
      <c r="B29" s="410">
        <f>SUM('VN-7'!B26+'VN-8'!B31+'VN-9'!B22)</f>
        <v>373304</v>
      </c>
      <c r="C29" s="410">
        <f>SUM('VN-7'!C26+'VN-8'!C31+'VN-9'!C22)</f>
        <v>588504</v>
      </c>
      <c r="D29" s="410">
        <f>SUM('VN-8'!D31+'VN-9'!D22)</f>
        <v>176252</v>
      </c>
      <c r="E29" s="410">
        <f>SUM('VN-7'!E26+'VN-8'!E31+'VN-9'!E22)</f>
        <v>578504</v>
      </c>
    </row>
    <row r="30" spans="1:5" ht="11.25" customHeight="1">
      <c r="A30" s="393" t="s">
        <v>81</v>
      </c>
      <c r="B30" s="404">
        <f>SUM('VN-7'!B27+'VN-8'!B32+'VN-9'!B23)</f>
        <v>794679</v>
      </c>
      <c r="C30" s="404">
        <f>SUM('VN-7'!C27+'VN-8'!C32+'VN-9'!C23)</f>
        <v>793439</v>
      </c>
      <c r="D30" s="404">
        <f>SUM('VN-7'!D27+'VN-8'!D32+'VN-9'!D23)</f>
        <v>381166</v>
      </c>
      <c r="E30" s="404">
        <f>SUM('VN-7'!E27+'VN-8'!E32+'VN-9'!E23)</f>
        <v>763713</v>
      </c>
    </row>
    <row r="31" spans="1:5" ht="11.25" customHeight="1">
      <c r="A31" s="393" t="s">
        <v>82</v>
      </c>
      <c r="B31" s="404">
        <f>SUM('VN-7'!B28+'VN-8'!B33+'VN-9'!B24)</f>
        <v>304120</v>
      </c>
      <c r="C31" s="404">
        <f>SUM('VN-7'!C28+'VN-8'!C33+'VN-9'!C24)</f>
        <v>305360</v>
      </c>
      <c r="D31" s="404">
        <f>SUM('VN-7'!D28+'VN-8'!D33+'VN-9'!D24)</f>
        <v>39076</v>
      </c>
      <c r="E31" s="404">
        <f>SUM('VN-7'!E28+'VN-8'!E33+'VN-9'!E24)</f>
        <v>324140</v>
      </c>
    </row>
    <row r="32" spans="1:5" ht="11.25" customHeight="1">
      <c r="A32" s="393" t="s">
        <v>83</v>
      </c>
      <c r="B32" s="404">
        <f>SUM('VN-8'!B34)</f>
        <v>398</v>
      </c>
      <c r="C32" s="404">
        <f>SUM('VN-8'!C34)</f>
        <v>398</v>
      </c>
      <c r="D32" s="404">
        <f>SUM('VN-8'!D34)</f>
        <v>8</v>
      </c>
      <c r="E32" s="404">
        <f>SUM('VN-8'!E34)</f>
        <v>398</v>
      </c>
    </row>
    <row r="33" spans="1:5" ht="11.25" customHeight="1">
      <c r="A33" s="393" t="s">
        <v>84</v>
      </c>
      <c r="B33" s="404">
        <f>SUM('VN-8'!B35)</f>
        <v>830</v>
      </c>
      <c r="C33" s="404">
        <f>SUM('VN-8'!C35)</f>
        <v>830</v>
      </c>
      <c r="D33" s="404">
        <f>SUM('VN-8'!D35)</f>
        <v>103</v>
      </c>
      <c r="E33" s="404">
        <f>SUM('VN-8'!E35)</f>
        <v>830</v>
      </c>
    </row>
    <row r="34" spans="1:5" ht="11.25" customHeight="1">
      <c r="A34" s="393" t="s">
        <v>85</v>
      </c>
      <c r="B34" s="404">
        <f>SUM('VN-7'!B29+'VN-8'!B36+'VN-9'!B25)</f>
        <v>255270</v>
      </c>
      <c r="C34" s="404">
        <f>SUM('VN-7'!C29+'VN-8'!C36+'VN-9'!C25)</f>
        <v>255270</v>
      </c>
      <c r="D34" s="404">
        <f>SUM('VN-7'!D29+'VN-8'!D36+'VN-9'!D25)</f>
        <v>89853</v>
      </c>
      <c r="E34" s="404">
        <f>SUM('VN-7'!E29+'VN-8'!E36+'VN-9'!E25)</f>
        <v>251270</v>
      </c>
    </row>
    <row r="35" spans="1:5" ht="11.25" customHeight="1">
      <c r="A35" s="393" t="s">
        <v>86</v>
      </c>
      <c r="B35" s="382">
        <f>SUM('VN-8'!B37)</f>
        <v>1412596</v>
      </c>
      <c r="C35" s="382">
        <f>SUM('VN-8'!C37)</f>
        <v>1412596</v>
      </c>
      <c r="D35" s="382">
        <f>SUM('VN-8'!D37)</f>
        <v>634779</v>
      </c>
      <c r="E35" s="382">
        <f>SUM('VN-8'!E37)</f>
        <v>1412596</v>
      </c>
    </row>
    <row r="36" spans="1:5" ht="11.25" customHeight="1">
      <c r="A36" s="393" t="s">
        <v>87</v>
      </c>
      <c r="B36" s="404">
        <f>SUM('VN-8'!B38)</f>
        <v>497234</v>
      </c>
      <c r="C36" s="404">
        <f>SUM('VN-8'!C38)</f>
        <v>497234</v>
      </c>
      <c r="D36" s="404">
        <f>SUM('VN-8'!D38)</f>
        <v>216047</v>
      </c>
      <c r="E36" s="404">
        <f>SUM('VN-8'!E38)</f>
        <v>493705</v>
      </c>
    </row>
    <row r="37" spans="1:5" ht="11.25" customHeight="1">
      <c r="A37" s="393" t="s">
        <v>88</v>
      </c>
      <c r="B37" s="404">
        <f>SUM('VN-8'!B39)</f>
        <v>21609</v>
      </c>
      <c r="C37" s="404">
        <f>SUM('VN-8'!C39)</f>
        <v>21609</v>
      </c>
      <c r="D37" s="404">
        <f>SUM('VN-8'!D39)</f>
        <v>8642</v>
      </c>
      <c r="E37" s="404">
        <f>SUM('VN-8'!E39)</f>
        <v>21609</v>
      </c>
    </row>
    <row r="38" spans="1:5" ht="11.25" customHeight="1">
      <c r="A38" s="393" t="s">
        <v>89</v>
      </c>
      <c r="B38" s="404">
        <f>SUM('VN-8'!B40)</f>
        <v>115647</v>
      </c>
      <c r="C38" s="404">
        <f>SUM('VN-8'!C40)</f>
        <v>115647</v>
      </c>
      <c r="D38" s="404">
        <f>SUM('VN-8'!D40)</f>
        <v>52481</v>
      </c>
      <c r="E38" s="404">
        <f>SUM('VN-8'!E40)</f>
        <v>128414</v>
      </c>
    </row>
    <row r="39" spans="1:5" ht="11.25" customHeight="1">
      <c r="A39" s="393" t="s">
        <v>355</v>
      </c>
      <c r="B39" s="404">
        <f>SUM('VN-8'!B41)</f>
        <v>0</v>
      </c>
      <c r="C39" s="404">
        <f>SUM('VN-8'!C41)</f>
        <v>0</v>
      </c>
      <c r="D39" s="404">
        <f>SUM('VN-8'!D41)</f>
        <v>2628</v>
      </c>
      <c r="E39" s="404">
        <f>SUM('VN-8'!E41)</f>
        <v>18124</v>
      </c>
    </row>
    <row r="40" spans="1:5" ht="11.25" customHeight="1">
      <c r="A40" s="393" t="s">
        <v>90</v>
      </c>
      <c r="B40" s="404">
        <f>SUM('VN-8'!B42+'VN-9'!B26)</f>
        <v>35332</v>
      </c>
      <c r="C40" s="404">
        <f>SUM('VN-8'!C42+'VN-9'!C26)</f>
        <v>35332</v>
      </c>
      <c r="D40" s="404">
        <f>SUM('VN-8'!D42+'VN-9'!D26)</f>
        <v>3004</v>
      </c>
      <c r="E40" s="404">
        <f>SUM('VN-8'!E42+'VN-9'!E26)</f>
        <v>45502</v>
      </c>
    </row>
    <row r="41" spans="1:5" ht="11.25" customHeight="1">
      <c r="A41" s="393" t="s">
        <v>400</v>
      </c>
      <c r="B41" s="404">
        <f>SUM('VN-8'!B43)</f>
        <v>0</v>
      </c>
      <c r="C41" s="404">
        <f>SUM('VN-8'!C43)</f>
        <v>0</v>
      </c>
      <c r="D41" s="404">
        <f>SUM('VN-8'!D43)</f>
        <v>1008</v>
      </c>
      <c r="E41" s="404">
        <f>SUM('VN-8'!E43)</f>
        <v>1008</v>
      </c>
    </row>
    <row r="42" spans="1:5" ht="11.25" customHeight="1">
      <c r="A42" s="393" t="s">
        <v>91</v>
      </c>
      <c r="B42" s="404">
        <f>SUM('VN-7'!B30+'VN-8'!B44+'VN-9'!B27)</f>
        <v>63453</v>
      </c>
      <c r="C42" s="404">
        <f>SUM('VN-7'!C30+'VN-8'!C44+'VN-9'!C27)</f>
        <v>63453</v>
      </c>
      <c r="D42" s="404">
        <f>SUM('VN-7'!D30+'VN-8'!D44+'VN-9'!D27)</f>
        <v>31612</v>
      </c>
      <c r="E42" s="404">
        <f>SUM('VN-7'!E30+'VN-8'!E44+'VN-9'!E27)</f>
        <v>63453</v>
      </c>
    </row>
    <row r="43" spans="1:5" ht="11.25" customHeight="1">
      <c r="A43" s="393" t="s">
        <v>92</v>
      </c>
      <c r="B43" s="404">
        <f>SUM('VN-7'!B31+'VN-8'!B45+'VN-9'!B28)</f>
        <v>229996</v>
      </c>
      <c r="C43" s="404">
        <f>SUM('VN-7'!C31+'VN-8'!C45+'VN-9'!C28)</f>
        <v>229996</v>
      </c>
      <c r="D43" s="404">
        <f>SUM('VN-7'!D31+'VN-8'!D45+'VN-9'!D28)</f>
        <v>108851</v>
      </c>
      <c r="E43" s="404">
        <f>SUM('VN-7'!E31+'VN-8'!E45+'VN-9'!E28)</f>
        <v>221001</v>
      </c>
    </row>
    <row r="44" spans="1:5" ht="11.25" customHeight="1">
      <c r="A44" s="393" t="s">
        <v>153</v>
      </c>
      <c r="B44" s="404">
        <f>SUM('VN-8'!B46)</f>
        <v>44850</v>
      </c>
      <c r="C44" s="404">
        <f>SUM('VN-8'!C46)</f>
        <v>44850</v>
      </c>
      <c r="D44" s="404">
        <f>SUM('VN-8'!D46)</f>
        <v>0</v>
      </c>
      <c r="E44" s="404">
        <f>SUM('VN-8'!E46)</f>
        <v>46110</v>
      </c>
    </row>
    <row r="45" spans="1:5" ht="11.25" customHeight="1">
      <c r="A45" s="393" t="s">
        <v>366</v>
      </c>
      <c r="B45" s="382">
        <f>SUM('VN-8'!B47)</f>
        <v>11550</v>
      </c>
      <c r="C45" s="382">
        <f>SUM('VN-8'!C47)</f>
        <v>11550</v>
      </c>
      <c r="D45" s="382">
        <f>SUM('VN-8'!D47)</f>
        <v>0</v>
      </c>
      <c r="E45" s="382">
        <f>SUM('VN-8'!E47)</f>
        <v>11550</v>
      </c>
    </row>
    <row r="46" spans="1:11" ht="11.25" customHeight="1">
      <c r="A46" s="393" t="s">
        <v>93</v>
      </c>
      <c r="B46" s="404">
        <f>SUM('VN-7'!B32+'VN-8'!B48+'VN-9'!B29)</f>
        <v>15704</v>
      </c>
      <c r="C46" s="404">
        <f>SUM('VN-7'!C32+'VN-8'!C48+'VN-9'!C29)</f>
        <v>15704</v>
      </c>
      <c r="D46" s="404">
        <f>SUM('VN-7'!D32+'VN-8'!D48+'VN-9'!D29)</f>
        <v>11045</v>
      </c>
      <c r="E46" s="404">
        <f>SUM('VN-7'!E32+'VN-8'!E48+'VN-9'!E29)</f>
        <v>19172</v>
      </c>
      <c r="I46" s="405"/>
      <c r="J46" s="405"/>
      <c r="K46" s="405"/>
    </row>
    <row r="47" spans="1:11" ht="11.25" customHeight="1" thickBot="1">
      <c r="A47" s="396" t="s">
        <v>151</v>
      </c>
      <c r="B47" s="411">
        <f>SUM('VN-8'!B49)</f>
        <v>45</v>
      </c>
      <c r="C47" s="411">
        <f>SUM('VN-8'!C49)</f>
        <v>45</v>
      </c>
      <c r="D47" s="411">
        <f>SUM('VN-8'!D49)</f>
        <v>38</v>
      </c>
      <c r="E47" s="411">
        <f>SUM('VN-8'!E49)</f>
        <v>10000</v>
      </c>
      <c r="I47" s="405"/>
      <c r="J47" s="406"/>
      <c r="K47" s="405"/>
    </row>
    <row r="48" spans="1:11" ht="11.25" customHeight="1" thickBot="1">
      <c r="A48" s="398" t="s">
        <v>7</v>
      </c>
      <c r="B48" s="385">
        <f>SUM(B29:B47)</f>
        <v>4176617</v>
      </c>
      <c r="C48" s="385">
        <f>SUM(C29:C47)</f>
        <v>4391817</v>
      </c>
      <c r="D48" s="385">
        <f>SUM(D29:D47)</f>
        <v>1756593</v>
      </c>
      <c r="E48" s="385">
        <f>SUM(E29:E47)</f>
        <v>4411099</v>
      </c>
      <c r="I48" s="405"/>
      <c r="J48" s="406"/>
      <c r="K48" s="405"/>
    </row>
    <row r="49" spans="1:11" ht="11.25" customHeight="1" thickBot="1">
      <c r="A49" s="398" t="s">
        <v>8</v>
      </c>
      <c r="B49" s="385">
        <f>SUM('VN-7'!B34+'VN-8'!B51+'VN-9'!B31)</f>
        <v>1660</v>
      </c>
      <c r="C49" s="385">
        <f>SUM('VN-7'!C34+'VN-8'!C51+'VN-9'!C31)</f>
        <v>1660</v>
      </c>
      <c r="D49" s="385">
        <f>SUM('VN-7'!D34+'VN-8'!D51+'VN-9'!D31)</f>
        <v>0</v>
      </c>
      <c r="E49" s="385">
        <f>SUM('VN-7'!E34+'VN-8'!E51+'VN-9'!E31)</f>
        <v>1660</v>
      </c>
      <c r="I49" s="405"/>
      <c r="J49" s="405"/>
      <c r="K49" s="405"/>
    </row>
    <row r="50" spans="1:5" ht="11.25" customHeight="1" thickBot="1">
      <c r="A50" s="530" t="s">
        <v>31</v>
      </c>
      <c r="B50" s="531">
        <f>SUM(B48:B49)</f>
        <v>4178277</v>
      </c>
      <c r="C50" s="531">
        <f>SUM(C48:C49)</f>
        <v>4393477</v>
      </c>
      <c r="D50" s="531">
        <f>SUM(D48:D49)</f>
        <v>1756593</v>
      </c>
      <c r="E50" s="531">
        <f>SUM(E48:E49)</f>
        <v>4412759</v>
      </c>
    </row>
    <row r="51" spans="1:5" ht="12" customHeight="1" thickTop="1">
      <c r="A51" s="532" t="s">
        <v>23</v>
      </c>
      <c r="B51" s="533">
        <f>SUM(B23)</f>
        <v>2096399</v>
      </c>
      <c r="C51" s="533">
        <f>SUM(C23)</f>
        <v>2096399</v>
      </c>
      <c r="D51" s="533">
        <f>SUM(D23)</f>
        <v>987029</v>
      </c>
      <c r="E51" s="533">
        <f>SUM(E23)</f>
        <v>1953438</v>
      </c>
    </row>
    <row r="52" spans="1:5" ht="11.25" customHeight="1">
      <c r="A52" s="403" t="s">
        <v>493</v>
      </c>
      <c r="B52" s="404">
        <f>SUM('VN-8'!B54)</f>
        <v>0</v>
      </c>
      <c r="C52" s="404">
        <f>SUM('VN-8'!C54)</f>
        <v>215200</v>
      </c>
      <c r="D52" s="404">
        <f>SUM('VN-8'!D54)</f>
        <v>63120</v>
      </c>
      <c r="E52" s="404">
        <f>SUM('VN-8'!E54)</f>
        <v>215200</v>
      </c>
    </row>
    <row r="53" spans="1:5" ht="11.25" customHeight="1">
      <c r="A53" s="403" t="s">
        <v>535</v>
      </c>
      <c r="B53" s="404">
        <v>0</v>
      </c>
      <c r="C53" s="404">
        <v>0</v>
      </c>
      <c r="D53" s="404">
        <v>0</v>
      </c>
      <c r="E53" s="404">
        <v>13440</v>
      </c>
    </row>
    <row r="54" spans="1:5" ht="11.25" customHeight="1">
      <c r="A54" s="403" t="s">
        <v>532</v>
      </c>
      <c r="B54" s="404">
        <f>SUM('VN-8'!B55)</f>
        <v>391214</v>
      </c>
      <c r="C54" s="404">
        <f>SUM('VN-8'!C55)</f>
        <v>391214</v>
      </c>
      <c r="D54" s="404">
        <f>SUM('VN-8'!D55)</f>
        <v>178486</v>
      </c>
      <c r="E54" s="404">
        <f>SUM('VN-8'!E55)</f>
        <v>382532</v>
      </c>
    </row>
    <row r="55" spans="1:5" ht="11.25" customHeight="1" thickBot="1">
      <c r="A55" s="403" t="s">
        <v>95</v>
      </c>
      <c r="B55" s="404">
        <f>SUM('VN-7'!B37+'VN-8'!B56+'VN-9'!B34)</f>
        <v>1689004</v>
      </c>
      <c r="C55" s="404">
        <f>SUM('VN-7'!C37+'VN-8'!C56+'VN-9'!C34)</f>
        <v>1689004</v>
      </c>
      <c r="D55" s="404">
        <f>SUM('VN-7'!D37+'VN-8'!D56+'VN-9'!D34)</f>
        <v>533089</v>
      </c>
      <c r="E55" s="404">
        <f>SUM('VN-7'!E37+'VN-8'!E56+'VN-9'!E34)</f>
        <v>1846489</v>
      </c>
    </row>
    <row r="56" spans="1:5" ht="11.25" customHeight="1" thickBot="1">
      <c r="A56" s="534" t="s">
        <v>132</v>
      </c>
      <c r="B56" s="384">
        <f>SUM(B54:B55)</f>
        <v>2080218</v>
      </c>
      <c r="C56" s="384">
        <f>SUM(C54:C55)</f>
        <v>2080218</v>
      </c>
      <c r="D56" s="384">
        <f>SUM(D54:D55)</f>
        <v>711575</v>
      </c>
      <c r="E56" s="384">
        <f>SUM(E54:E55)</f>
        <v>2229021</v>
      </c>
    </row>
    <row r="57" spans="1:5" ht="11.25" customHeight="1" thickBot="1">
      <c r="A57" s="388" t="s">
        <v>96</v>
      </c>
      <c r="B57" s="385">
        <f>SUM(B49)</f>
        <v>1660</v>
      </c>
      <c r="C57" s="385">
        <f>SUM(C49)</f>
        <v>1660</v>
      </c>
      <c r="D57" s="385">
        <f>SUM(D49)</f>
        <v>0</v>
      </c>
      <c r="E57" s="385">
        <f>SUM(E49)</f>
        <v>1660</v>
      </c>
    </row>
    <row r="58" spans="1:5" ht="12" customHeight="1" thickBot="1">
      <c r="A58" s="543" t="s">
        <v>133</v>
      </c>
      <c r="B58" s="384">
        <f>SUM(B56:B57)</f>
        <v>2081878</v>
      </c>
      <c r="C58" s="384">
        <f>SUM(C56:C57)</f>
        <v>2081878</v>
      </c>
      <c r="D58" s="384">
        <f>SUM(D56:D57)</f>
        <v>711575</v>
      </c>
      <c r="E58" s="384">
        <f>SUM(E56:E57)</f>
        <v>2230681</v>
      </c>
    </row>
    <row r="59" spans="1:5" ht="13.5" thickBot="1">
      <c r="A59" s="535" t="s">
        <v>26</v>
      </c>
      <c r="B59" s="536">
        <f>SUM('VN-7'!B41+'VN-8'!B60+'VN-9'!B37)</f>
        <v>0</v>
      </c>
      <c r="C59" s="536">
        <f>SUM('VN-7'!C41+'VN-8'!C60+'VN-9'!C37)</f>
        <v>0</v>
      </c>
      <c r="D59" s="536">
        <f>SUM('VN-7'!D41+'VN-8'!D60+'VN-9'!D37)</f>
        <v>5131</v>
      </c>
      <c r="E59" s="536">
        <f>SUM('VN-7'!E41+'VN-8'!E60+'VN-9'!E37)</f>
        <v>0</v>
      </c>
    </row>
    <row r="60" spans="1:5" ht="12.75" customHeight="1">
      <c r="A60" s="750"/>
      <c r="B60" s="750"/>
      <c r="C60" s="750"/>
      <c r="D60" s="750"/>
      <c r="E60" s="750"/>
    </row>
    <row r="61" spans="1:6" ht="12.75">
      <c r="A61" s="749" t="s">
        <v>607</v>
      </c>
      <c r="B61" s="749"/>
      <c r="C61" s="749"/>
      <c r="D61" s="749"/>
      <c r="E61" s="749"/>
      <c r="F61" s="8"/>
    </row>
    <row r="62" spans="1:6" ht="12.75">
      <c r="A62" s="757"/>
      <c r="B62" s="757"/>
      <c r="C62" s="757"/>
      <c r="D62" s="757"/>
      <c r="E62" s="757"/>
      <c r="F62" s="8"/>
    </row>
  </sheetData>
  <sheetProtection/>
  <mergeCells count="13">
    <mergeCell ref="A62:E62"/>
    <mergeCell ref="A26:A28"/>
    <mergeCell ref="A4:A6"/>
    <mergeCell ref="A1:E1"/>
    <mergeCell ref="A2:E2"/>
    <mergeCell ref="A61:E61"/>
    <mergeCell ref="A60:E60"/>
    <mergeCell ref="B4:E4"/>
    <mergeCell ref="B5:B6"/>
    <mergeCell ref="C5:C6"/>
    <mergeCell ref="B26:E26"/>
    <mergeCell ref="B27:B28"/>
    <mergeCell ref="C27:C28"/>
  </mergeCells>
  <printOptions/>
  <pageMargins left="0.984251968503937" right="0.3937007874015748" top="0.984251968503937" bottom="0.8661417322834646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28">
      <selection activeCell="F41" sqref="F41"/>
    </sheetView>
  </sheetViews>
  <sheetFormatPr defaultColWidth="9.140625" defaultRowHeight="12.75"/>
  <cols>
    <col min="1" max="1" width="34.8515625" style="0" customWidth="1"/>
    <col min="2" max="5" width="12.28125" style="0" customWidth="1"/>
  </cols>
  <sheetData>
    <row r="1" spans="1:5" ht="15">
      <c r="A1" s="748" t="s">
        <v>364</v>
      </c>
      <c r="B1" s="748"/>
      <c r="C1" s="748"/>
      <c r="D1" s="748"/>
      <c r="E1" s="748"/>
    </row>
    <row r="2" spans="1:5" ht="15">
      <c r="A2" s="748" t="s">
        <v>419</v>
      </c>
      <c r="B2" s="748"/>
      <c r="C2" s="748"/>
      <c r="D2" s="748"/>
      <c r="E2" s="748"/>
    </row>
    <row r="3" spans="1:5" ht="3" customHeight="1">
      <c r="A3" s="12"/>
      <c r="B3" s="12"/>
      <c r="C3" s="12"/>
      <c r="D3" s="12"/>
      <c r="E3" s="12"/>
    </row>
    <row r="4" spans="1:5" ht="3" customHeight="1">
      <c r="A4" s="12"/>
      <c r="B4" s="12"/>
      <c r="C4" s="12"/>
      <c r="D4" s="12"/>
      <c r="E4" s="12"/>
    </row>
    <row r="5" spans="1:5" ht="3" customHeight="1">
      <c r="A5" s="12"/>
      <c r="B5" s="12"/>
      <c r="C5" s="12"/>
      <c r="D5" s="12"/>
      <c r="E5" s="12"/>
    </row>
    <row r="6" spans="1:5" ht="3" customHeight="1">
      <c r="A6" s="12"/>
      <c r="B6" s="12"/>
      <c r="C6" s="12"/>
      <c r="D6" s="12"/>
      <c r="E6" s="12"/>
    </row>
    <row r="7" spans="1:5" ht="16.5" customHeight="1">
      <c r="A7" s="12"/>
      <c r="B7" s="12"/>
      <c r="C7" s="12"/>
      <c r="D7" s="12"/>
      <c r="E7" s="12"/>
    </row>
    <row r="8" spans="1:5" ht="16.5" customHeight="1">
      <c r="A8" s="513" t="s">
        <v>330</v>
      </c>
      <c r="B8" s="514"/>
      <c r="C8" s="12"/>
      <c r="D8" s="12"/>
      <c r="E8" s="12"/>
    </row>
    <row r="9" spans="1:5" ht="3" customHeight="1">
      <c r="A9" s="12"/>
      <c r="B9" s="12"/>
      <c r="C9" s="12"/>
      <c r="D9" s="12"/>
      <c r="E9" s="12"/>
    </row>
    <row r="10" spans="1:5" ht="15.75" customHeight="1">
      <c r="A10" s="87"/>
      <c r="B10" s="12"/>
      <c r="C10" s="12"/>
      <c r="D10" s="12"/>
      <c r="E10" s="12"/>
    </row>
    <row r="11" spans="1:5" ht="20.25" customHeight="1" thickBot="1">
      <c r="A11" s="318"/>
      <c r="B11" s="12"/>
      <c r="C11" s="12"/>
      <c r="D11" s="12"/>
      <c r="E11" s="319"/>
    </row>
    <row r="12" spans="1:5" ht="16.5" customHeight="1" thickBot="1">
      <c r="A12" s="412" t="s">
        <v>30</v>
      </c>
      <c r="B12" s="751" t="s">
        <v>416</v>
      </c>
      <c r="C12" s="752"/>
      <c r="D12" s="752"/>
      <c r="E12" s="753"/>
    </row>
    <row r="13" spans="1:5" ht="16.5" customHeight="1">
      <c r="A13" s="583"/>
      <c r="B13" s="754" t="s">
        <v>268</v>
      </c>
      <c r="C13" s="754" t="s">
        <v>270</v>
      </c>
      <c r="D13" s="358" t="s">
        <v>415</v>
      </c>
      <c r="E13" s="359" t="s">
        <v>391</v>
      </c>
    </row>
    <row r="14" spans="1:5" ht="16.5" customHeight="1" thickBot="1">
      <c r="A14" s="321"/>
      <c r="B14" s="755"/>
      <c r="C14" s="755"/>
      <c r="D14" s="597" t="s">
        <v>417</v>
      </c>
      <c r="E14" s="359"/>
    </row>
    <row r="15" spans="1:5" ht="16.5" customHeight="1">
      <c r="A15" s="322" t="s">
        <v>165</v>
      </c>
      <c r="B15" s="323">
        <f>SUM('VN-kom.7'!B10)</f>
        <v>969</v>
      </c>
      <c r="C15" s="323">
        <f>SUM('VN-kom.7'!C10)</f>
        <v>969</v>
      </c>
      <c r="D15" s="323">
        <f>SUM('VN-kom.7'!D10)</f>
        <v>498</v>
      </c>
      <c r="E15" s="323">
        <f>SUM('VN-kom.7'!E10)</f>
        <v>824</v>
      </c>
    </row>
    <row r="16" spans="1:5" ht="16.5" customHeight="1">
      <c r="A16" s="84" t="s">
        <v>74</v>
      </c>
      <c r="B16" s="324">
        <f>SUM('VN-kom.7'!B15)</f>
        <v>3420</v>
      </c>
      <c r="C16" s="324">
        <f>SUM('VN-kom.7'!C15)</f>
        <v>3420</v>
      </c>
      <c r="D16" s="324">
        <f>SUM('VN-kom.7'!D15)</f>
        <v>1690</v>
      </c>
      <c r="E16" s="324">
        <f>SUM('VN-kom.7'!E15)</f>
        <v>3380</v>
      </c>
    </row>
    <row r="17" spans="1:5" ht="16.5" customHeight="1" thickBot="1">
      <c r="A17" s="83" t="s">
        <v>79</v>
      </c>
      <c r="B17" s="325">
        <f>SUM('VN-kom.7'!B19)</f>
        <v>12555</v>
      </c>
      <c r="C17" s="325">
        <f>SUM('VN-kom.7'!C19)</f>
        <v>12555</v>
      </c>
      <c r="D17" s="598">
        <f>SUM('VN-kom.7'!D19)</f>
        <v>6278</v>
      </c>
      <c r="E17" s="598">
        <f>SUM('VN-kom.7'!E19)</f>
        <v>12555</v>
      </c>
    </row>
    <row r="18" spans="1:5" ht="16.5" customHeight="1" thickBot="1">
      <c r="A18" s="515" t="s">
        <v>23</v>
      </c>
      <c r="B18" s="516">
        <f>SUM(B15+B16+B17)</f>
        <v>16944</v>
      </c>
      <c r="C18" s="516">
        <f>SUM(C15+C16+C17)</f>
        <v>16944</v>
      </c>
      <c r="D18" s="516">
        <f>SUM(D15+D16+D17)</f>
        <v>8466</v>
      </c>
      <c r="E18" s="516">
        <f>SUM(E15+E16+E17)</f>
        <v>16759</v>
      </c>
    </row>
    <row r="19" spans="1:5" ht="16.5" customHeight="1">
      <c r="A19" s="91"/>
      <c r="B19" s="92"/>
      <c r="C19" s="92"/>
      <c r="D19" s="92"/>
      <c r="E19" s="354"/>
    </row>
    <row r="20" spans="1:5" ht="16.5" customHeight="1">
      <c r="A20" s="91"/>
      <c r="B20" s="92"/>
      <c r="C20" s="92"/>
      <c r="D20" s="92"/>
      <c r="E20" s="354"/>
    </row>
    <row r="21" spans="1:5" ht="16.5" customHeight="1">
      <c r="A21" s="87"/>
      <c r="B21" s="12"/>
      <c r="C21" s="12"/>
      <c r="D21" s="12"/>
      <c r="E21" s="12"/>
    </row>
    <row r="22" spans="1:5" ht="16.5" customHeight="1" thickBot="1">
      <c r="A22" s="326"/>
      <c r="B22" s="12"/>
      <c r="C22" s="12"/>
      <c r="D22" s="319"/>
      <c r="E22" s="319"/>
    </row>
    <row r="23" spans="1:5" ht="16.5" customHeight="1" thickBot="1">
      <c r="A23" s="412" t="s">
        <v>21</v>
      </c>
      <c r="B23" s="751" t="s">
        <v>416</v>
      </c>
      <c r="C23" s="752"/>
      <c r="D23" s="752"/>
      <c r="E23" s="753"/>
    </row>
    <row r="24" spans="1:5" ht="16.5" customHeight="1">
      <c r="A24" s="583"/>
      <c r="B24" s="754" t="s">
        <v>268</v>
      </c>
      <c r="C24" s="754" t="s">
        <v>270</v>
      </c>
      <c r="D24" s="358" t="s">
        <v>415</v>
      </c>
      <c r="E24" s="359" t="s">
        <v>391</v>
      </c>
    </row>
    <row r="25" spans="1:5" ht="16.5" customHeight="1" thickBot="1">
      <c r="A25" s="321"/>
      <c r="B25" s="755"/>
      <c r="C25" s="755"/>
      <c r="D25" s="597" t="s">
        <v>417</v>
      </c>
      <c r="E25" s="553"/>
    </row>
    <row r="26" spans="1:5" ht="16.5" customHeight="1">
      <c r="A26" s="27" t="s">
        <v>80</v>
      </c>
      <c r="B26" s="211">
        <f>SUM('VN-kom.7'!B28)</f>
        <v>166</v>
      </c>
      <c r="C26" s="211">
        <f>SUM('VN-kom.7'!C28)</f>
        <v>166</v>
      </c>
      <c r="D26" s="211">
        <f>SUM('VN-kom.7'!D28)</f>
        <v>0</v>
      </c>
      <c r="E26" s="211">
        <f>SUM('VN-kom.7'!E28)</f>
        <v>166</v>
      </c>
    </row>
    <row r="27" spans="1:5" ht="16.5" customHeight="1">
      <c r="A27" s="28" t="s">
        <v>81</v>
      </c>
      <c r="B27" s="212">
        <f>SUM('VN-kom.7'!B31)</f>
        <v>24583</v>
      </c>
      <c r="C27" s="212">
        <f>SUM('VN-kom.7'!C31)</f>
        <v>24583</v>
      </c>
      <c r="D27" s="212">
        <f>SUM('VN-kom.7'!D31)</f>
        <v>13248</v>
      </c>
      <c r="E27" s="212">
        <f>SUM('VN-kom.7'!E31)</f>
        <v>25797</v>
      </c>
    </row>
    <row r="28" spans="1:5" ht="16.5" customHeight="1">
      <c r="A28" s="28" t="s">
        <v>82</v>
      </c>
      <c r="B28" s="212">
        <f>SUM('VN-kom.7'!B34)</f>
        <v>48330</v>
      </c>
      <c r="C28" s="212">
        <f>SUM('VN-kom.7'!C34)</f>
        <v>48330</v>
      </c>
      <c r="D28" s="212">
        <f>SUM('VN-kom.7'!D34)</f>
        <v>0</v>
      </c>
      <c r="E28" s="212">
        <f>SUM('VN-kom.7'!E34)</f>
        <v>61770</v>
      </c>
    </row>
    <row r="29" spans="1:5" ht="16.5" customHeight="1">
      <c r="A29" s="28" t="s">
        <v>85</v>
      </c>
      <c r="B29" s="212">
        <f>SUM('VN-kom.7'!B39)</f>
        <v>1660</v>
      </c>
      <c r="C29" s="212">
        <f>SUM('VN-kom.7'!C39)</f>
        <v>1660</v>
      </c>
      <c r="D29" s="212">
        <f>SUM('VN-kom.7'!D39)</f>
        <v>0</v>
      </c>
      <c r="E29" s="212">
        <f>SUM('VN-kom.7'!E39)</f>
        <v>1660</v>
      </c>
    </row>
    <row r="30" spans="1:5" ht="16.5" customHeight="1">
      <c r="A30" s="84" t="s">
        <v>91</v>
      </c>
      <c r="B30" s="212">
        <f>SUM('VN-kom.7'!B42)</f>
        <v>1166</v>
      </c>
      <c r="C30" s="212">
        <f>SUM('VN-kom.7'!C42)</f>
        <v>1166</v>
      </c>
      <c r="D30" s="212">
        <f>SUM('VN-kom.7'!D42)</f>
        <v>442</v>
      </c>
      <c r="E30" s="212">
        <f>SUM('VN-kom.7'!E42)</f>
        <v>1166</v>
      </c>
    </row>
    <row r="31" spans="1:5" ht="16.5" customHeight="1">
      <c r="A31" s="28" t="s">
        <v>166</v>
      </c>
      <c r="B31" s="212">
        <f>SUM('VN-kom.7'!B45)</f>
        <v>12555</v>
      </c>
      <c r="C31" s="212">
        <f>SUM('VN-kom.7'!C45)</f>
        <v>12555</v>
      </c>
      <c r="D31" s="212">
        <f>SUM('VN-kom.7'!D45)</f>
        <v>6278</v>
      </c>
      <c r="E31" s="212">
        <f>SUM('VN-kom.7'!E45)</f>
        <v>12555</v>
      </c>
    </row>
    <row r="32" spans="1:5" ht="16.5" customHeight="1" thickBot="1">
      <c r="A32" s="28" t="s">
        <v>93</v>
      </c>
      <c r="B32" s="212">
        <f>SUM('VN-kom.7'!B47)</f>
        <v>184</v>
      </c>
      <c r="C32" s="212">
        <f>SUM('VN-kom.7'!C47)</f>
        <v>184</v>
      </c>
      <c r="D32" s="212">
        <f>SUM('VN-kom.7'!D47)</f>
        <v>157</v>
      </c>
      <c r="E32" s="212">
        <f>SUM('VN-kom.7'!E47)</f>
        <v>315</v>
      </c>
    </row>
    <row r="33" spans="1:5" ht="16.5" customHeight="1" thickBot="1">
      <c r="A33" s="25" t="s">
        <v>7</v>
      </c>
      <c r="B33" s="89">
        <f>SUM('VN-kom.7'!B51)</f>
        <v>88644</v>
      </c>
      <c r="C33" s="89">
        <f>SUM('VN-kom.7'!C51)</f>
        <v>88644</v>
      </c>
      <c r="D33" s="89">
        <f>SUM('VN-kom.7'!D51)</f>
        <v>20125</v>
      </c>
      <c r="E33" s="89">
        <f>SUM('VN-kom.7'!E51)</f>
        <v>103429</v>
      </c>
    </row>
    <row r="34" spans="1:5" ht="16.5" customHeight="1" thickBot="1">
      <c r="A34" s="25" t="s">
        <v>8</v>
      </c>
      <c r="B34" s="89">
        <v>0</v>
      </c>
      <c r="C34" s="89">
        <f>SUM('[1]VN-kom.7'!C58)</f>
        <v>0</v>
      </c>
      <c r="D34" s="89">
        <v>0</v>
      </c>
      <c r="E34" s="89">
        <v>0</v>
      </c>
    </row>
    <row r="35" spans="1:5" ht="16.5" customHeight="1" thickBot="1">
      <c r="A35" s="517" t="s">
        <v>31</v>
      </c>
      <c r="B35" s="518">
        <f>SUM('VN-kom.7'!B51)</f>
        <v>88644</v>
      </c>
      <c r="C35" s="518">
        <f>SUM('VN-kom.7'!C51)</f>
        <v>88644</v>
      </c>
      <c r="D35" s="518">
        <f>SUM('VN-kom.7'!D51)</f>
        <v>20125</v>
      </c>
      <c r="E35" s="518">
        <f>SUM('VN-kom.7'!E51)</f>
        <v>103429</v>
      </c>
    </row>
    <row r="36" spans="1:5" ht="16.5" customHeight="1" thickBot="1" thickTop="1">
      <c r="A36" s="519" t="s">
        <v>23</v>
      </c>
      <c r="B36" s="520">
        <f>SUM(B18)</f>
        <v>16944</v>
      </c>
      <c r="C36" s="520">
        <f>SUM(C18)</f>
        <v>16944</v>
      </c>
      <c r="D36" s="520">
        <f>SUM(D18)</f>
        <v>8466</v>
      </c>
      <c r="E36" s="520">
        <f>SUM(E18)</f>
        <v>16759</v>
      </c>
    </row>
    <row r="37" spans="1:5" ht="16.5" customHeight="1" thickBot="1">
      <c r="A37" s="521" t="s">
        <v>125</v>
      </c>
      <c r="B37" s="522">
        <f>SUM(B33-B36)</f>
        <v>71700</v>
      </c>
      <c r="C37" s="522">
        <f>SUM(C33-C36)</f>
        <v>71700</v>
      </c>
      <c r="D37" s="599">
        <v>12418</v>
      </c>
      <c r="E37" s="599">
        <v>73230</v>
      </c>
    </row>
    <row r="38" spans="1:5" ht="16.5" customHeight="1" thickBot="1">
      <c r="A38" s="231" t="s">
        <v>96</v>
      </c>
      <c r="B38" s="89">
        <f>SUM(B34)</f>
        <v>0</v>
      </c>
      <c r="C38" s="89">
        <f>SUM(C34)</f>
        <v>0</v>
      </c>
      <c r="D38" s="89">
        <f>SUM(D34)</f>
        <v>0</v>
      </c>
      <c r="E38" s="89">
        <f>SUM(E34)</f>
        <v>0</v>
      </c>
    </row>
    <row r="39" spans="1:5" ht="16.5" customHeight="1" thickBot="1">
      <c r="A39" s="521" t="s">
        <v>133</v>
      </c>
      <c r="B39" s="523">
        <f>SUM(B37:B38)</f>
        <v>71700</v>
      </c>
      <c r="C39" s="523">
        <f>SUM(C37:C38)</f>
        <v>71700</v>
      </c>
      <c r="D39" s="600">
        <f>SUM(D37:D38)</f>
        <v>12418</v>
      </c>
      <c r="E39" s="600">
        <f>SUM(E37:E38)</f>
        <v>73230</v>
      </c>
    </row>
    <row r="40" spans="1:5" ht="16.5" customHeight="1" thickBot="1">
      <c r="A40" s="25" t="s">
        <v>536</v>
      </c>
      <c r="B40" s="89">
        <v>0</v>
      </c>
      <c r="C40" s="89">
        <v>0</v>
      </c>
      <c r="D40" s="89">
        <v>0</v>
      </c>
      <c r="E40" s="697">
        <v>13440</v>
      </c>
    </row>
    <row r="41" spans="1:5" ht="16.5" customHeight="1" thickBot="1">
      <c r="A41" s="524" t="s">
        <v>26</v>
      </c>
      <c r="B41" s="523">
        <v>0</v>
      </c>
      <c r="C41" s="525" t="s">
        <v>32</v>
      </c>
      <c r="D41" s="601">
        <f>SUM(D36+D37-D35)</f>
        <v>759</v>
      </c>
      <c r="E41" s="601">
        <f>SUM(E36+E37+E40-E35)</f>
        <v>0</v>
      </c>
    </row>
    <row r="42" ht="18" customHeight="1"/>
    <row r="43" spans="1:5" ht="18" customHeight="1">
      <c r="A43" s="762"/>
      <c r="B43" s="762"/>
      <c r="C43" s="762"/>
      <c r="D43" s="762"/>
      <c r="E43" s="762"/>
    </row>
    <row r="44" spans="1:5" ht="12.75" customHeight="1">
      <c r="A44" s="764" t="s">
        <v>516</v>
      </c>
      <c r="B44" s="764"/>
      <c r="C44" s="764"/>
      <c r="D44" s="764"/>
      <c r="E44" s="764"/>
    </row>
    <row r="45" spans="1:5" ht="12.75" customHeight="1">
      <c r="A45" s="763" t="s">
        <v>534</v>
      </c>
      <c r="B45" s="763"/>
      <c r="C45" s="763"/>
      <c r="D45" s="763"/>
      <c r="E45" s="763"/>
    </row>
    <row r="46" spans="1:5" ht="12.75" customHeight="1">
      <c r="A46" s="762" t="s">
        <v>533</v>
      </c>
      <c r="B46" s="762"/>
      <c r="C46" s="762"/>
      <c r="D46" s="762"/>
      <c r="E46" s="762"/>
    </row>
    <row r="47" spans="1:5" ht="18" customHeight="1">
      <c r="A47" s="762"/>
      <c r="B47" s="762"/>
      <c r="C47" s="762"/>
      <c r="D47" s="762"/>
      <c r="E47" s="762"/>
    </row>
    <row r="48" spans="1:5" ht="18" customHeight="1">
      <c r="A48" s="762"/>
      <c r="B48" s="762"/>
      <c r="C48" s="762"/>
      <c r="D48" s="762"/>
      <c r="E48" s="762"/>
    </row>
    <row r="49" ht="18" customHeight="1"/>
    <row r="50" ht="18" customHeight="1"/>
  </sheetData>
  <sheetProtection/>
  <mergeCells count="14">
    <mergeCell ref="B13:B14"/>
    <mergeCell ref="A44:E44"/>
    <mergeCell ref="C13:C14"/>
    <mergeCell ref="B23:E23"/>
    <mergeCell ref="B24:B25"/>
    <mergeCell ref="C24:C25"/>
    <mergeCell ref="A47:E47"/>
    <mergeCell ref="A48:E48"/>
    <mergeCell ref="A1:E1"/>
    <mergeCell ref="A2:E2"/>
    <mergeCell ref="A43:E43"/>
    <mergeCell ref="A45:E45"/>
    <mergeCell ref="A46:E46"/>
    <mergeCell ref="B12:E12"/>
  </mergeCells>
  <printOptions/>
  <pageMargins left="0.98425196850393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31">
      <selection activeCell="F57" sqref="F57"/>
    </sheetView>
  </sheetViews>
  <sheetFormatPr defaultColWidth="9.140625" defaultRowHeight="12.75"/>
  <cols>
    <col min="1" max="1" width="34.8515625" style="0" customWidth="1"/>
    <col min="2" max="4" width="12.7109375" style="0" customWidth="1"/>
    <col min="5" max="5" width="13.57421875" style="0" customWidth="1"/>
  </cols>
  <sheetData>
    <row r="1" spans="1:5" ht="15">
      <c r="A1" s="748" t="s">
        <v>364</v>
      </c>
      <c r="B1" s="748"/>
      <c r="C1" s="748"/>
      <c r="D1" s="748"/>
      <c r="E1" s="748"/>
    </row>
    <row r="2" spans="1:5" ht="15">
      <c r="A2" s="748" t="s">
        <v>419</v>
      </c>
      <c r="B2" s="748"/>
      <c r="C2" s="748"/>
      <c r="D2" s="748"/>
      <c r="E2" s="748"/>
    </row>
    <row r="3" spans="1:5" ht="15">
      <c r="A3" s="355"/>
      <c r="B3" s="355"/>
      <c r="C3" s="355"/>
      <c r="D3" s="355"/>
      <c r="E3" s="355"/>
    </row>
    <row r="4" spans="1:5" ht="11.25" customHeight="1">
      <c r="A4" s="355"/>
      <c r="B4" s="355"/>
      <c r="C4" s="355"/>
      <c r="D4" s="355"/>
      <c r="E4" s="355"/>
    </row>
    <row r="5" spans="1:5" ht="17.25" customHeight="1" thickBot="1">
      <c r="A5" s="95" t="s">
        <v>156</v>
      </c>
      <c r="B5" s="360"/>
      <c r="C5" s="12"/>
      <c r="D5" s="12"/>
      <c r="E5" s="362"/>
    </row>
    <row r="6" spans="1:5" ht="11.25" customHeight="1" thickBot="1">
      <c r="A6" s="758" t="s">
        <v>30</v>
      </c>
      <c r="B6" s="751" t="s">
        <v>416</v>
      </c>
      <c r="C6" s="752"/>
      <c r="D6" s="752"/>
      <c r="E6" s="753"/>
    </row>
    <row r="7" spans="1:5" ht="11.25" customHeight="1">
      <c r="A7" s="759"/>
      <c r="B7" s="754" t="s">
        <v>268</v>
      </c>
      <c r="C7" s="754" t="s">
        <v>270</v>
      </c>
      <c r="D7" s="358" t="s">
        <v>415</v>
      </c>
      <c r="E7" s="359" t="s">
        <v>391</v>
      </c>
    </row>
    <row r="8" spans="1:5" ht="11.25" customHeight="1" thickBot="1">
      <c r="A8" s="761"/>
      <c r="B8" s="755"/>
      <c r="C8" s="755"/>
      <c r="D8" s="597" t="s">
        <v>417</v>
      </c>
      <c r="E8" s="359"/>
    </row>
    <row r="9" spans="1:5" ht="11.25" customHeight="1" thickBot="1">
      <c r="A9" s="398" t="s">
        <v>165</v>
      </c>
      <c r="B9" s="430">
        <f>SUM(B10:B14)</f>
        <v>1489938</v>
      </c>
      <c r="C9" s="430">
        <f>SUM(C10:C14)</f>
        <v>1489938</v>
      </c>
      <c r="D9" s="430">
        <f>SUM(D10:D14)</f>
        <v>662656</v>
      </c>
      <c r="E9" s="430">
        <f>SUM(E10:E14)</f>
        <v>1343308</v>
      </c>
    </row>
    <row r="10" spans="1:5" ht="11.25" customHeight="1">
      <c r="A10" s="391" t="s">
        <v>70</v>
      </c>
      <c r="B10" s="392">
        <f>SUM('VN-kom.8'!B12)</f>
        <v>74815</v>
      </c>
      <c r="C10" s="392">
        <f>SUM('VN-kom.8'!C12)</f>
        <v>74815</v>
      </c>
      <c r="D10" s="608">
        <f>SUM('VN-kom.8'!D12)</f>
        <v>51880</v>
      </c>
      <c r="E10" s="608">
        <f>SUM('VN-kom.8'!E12)</f>
        <v>88260</v>
      </c>
    </row>
    <row r="11" spans="1:5" ht="11.25" customHeight="1">
      <c r="A11" s="391" t="s">
        <v>152</v>
      </c>
      <c r="B11" s="392">
        <f>SUM('VN-kom.8'!B15)</f>
        <v>213572</v>
      </c>
      <c r="C11" s="392">
        <f>SUM('VN-kom.8'!C15)</f>
        <v>213572</v>
      </c>
      <c r="D11" s="608">
        <f>SUM('VN-kom.8'!D15)</f>
        <v>118314</v>
      </c>
      <c r="E11" s="608">
        <f>SUM('VN-kom.8'!E15)</f>
        <v>213572</v>
      </c>
    </row>
    <row r="12" spans="1:5" ht="11.25" customHeight="1">
      <c r="A12" s="391" t="s">
        <v>71</v>
      </c>
      <c r="B12" s="392">
        <f>SUM('VN-kom.8'!B20)</f>
        <v>239107</v>
      </c>
      <c r="C12" s="392">
        <f>SUM('VN-kom.8'!C20)</f>
        <v>239107</v>
      </c>
      <c r="D12" s="608">
        <f>SUM('VN-kom.8'!D20)</f>
        <v>130025</v>
      </c>
      <c r="E12" s="608">
        <f>SUM('VN-kom.8'!E20)</f>
        <v>253107</v>
      </c>
    </row>
    <row r="13" spans="1:9" ht="11.25" customHeight="1">
      <c r="A13" s="391" t="s">
        <v>72</v>
      </c>
      <c r="B13" s="392">
        <f>SUM('VN-kom.8'!B34)</f>
        <v>496150</v>
      </c>
      <c r="C13" s="392">
        <f>SUM('VN-kom.8'!C34)</f>
        <v>496150</v>
      </c>
      <c r="D13" s="608">
        <f>SUM('VN-kom.8'!D34)</f>
        <v>180079</v>
      </c>
      <c r="E13" s="608">
        <f>SUM('VN-kom.8'!E34)</f>
        <v>404572</v>
      </c>
      <c r="I13" s="34"/>
    </row>
    <row r="14" spans="1:9" ht="11.25" customHeight="1">
      <c r="A14" s="391" t="s">
        <v>73</v>
      </c>
      <c r="B14" s="392">
        <f>SUM('VN-kom.8'!B68)</f>
        <v>466294</v>
      </c>
      <c r="C14" s="392">
        <f>SUM('VN-kom.8'!C68)</f>
        <v>466294</v>
      </c>
      <c r="D14" s="608">
        <f>SUM('VN-kom.8'!D68)</f>
        <v>182358</v>
      </c>
      <c r="E14" s="608">
        <f>SUM('VN-kom.8'!E68)</f>
        <v>383797</v>
      </c>
      <c r="I14" s="34"/>
    </row>
    <row r="15" spans="1:5" s="38" customFormat="1" ht="11.25" customHeight="1" thickBot="1">
      <c r="A15" s="413" t="s">
        <v>74</v>
      </c>
      <c r="B15" s="431">
        <f>SUM(B16:B17)</f>
        <v>339120</v>
      </c>
      <c r="C15" s="431">
        <f>SUM(C16:C17)</f>
        <v>339120</v>
      </c>
      <c r="D15" s="431">
        <f>SUM(D16:D17)</f>
        <v>170011</v>
      </c>
      <c r="E15" s="431">
        <f>SUM(E16:E17)</f>
        <v>336769</v>
      </c>
    </row>
    <row r="16" spans="1:5" ht="11.25" customHeight="1">
      <c r="A16" s="557" t="s">
        <v>75</v>
      </c>
      <c r="B16" s="558">
        <f>SUM('VN-kom.8'!B86)</f>
        <v>339120</v>
      </c>
      <c r="C16" s="558">
        <f>SUM('VN-kom.8'!C86)</f>
        <v>339120</v>
      </c>
      <c r="D16" s="609">
        <f>SUM('VN-kom.8'!D86)</f>
        <v>164710</v>
      </c>
      <c r="E16" s="609">
        <f>SUM('VN-kom.8'!E86)</f>
        <v>330989</v>
      </c>
    </row>
    <row r="17" spans="1:5" ht="11.25" customHeight="1">
      <c r="A17" s="391" t="s">
        <v>403</v>
      </c>
      <c r="B17" s="559">
        <f>SUM('VN-kom.8'!B99)</f>
        <v>0</v>
      </c>
      <c r="C17" s="559">
        <f>SUM('VN-kom.8'!C99)</f>
        <v>0</v>
      </c>
      <c r="D17" s="610">
        <f>SUM('VN-kom.8'!D99)</f>
        <v>5301</v>
      </c>
      <c r="E17" s="610">
        <f>SUM('VN-kom.8'!E99)</f>
        <v>5780</v>
      </c>
    </row>
    <row r="18" spans="1:5" s="38" customFormat="1" ht="11.25" customHeight="1" thickBot="1">
      <c r="A18" s="414" t="s">
        <v>76</v>
      </c>
      <c r="B18" s="432">
        <f>SUM(B19:B20)</f>
        <v>44762</v>
      </c>
      <c r="C18" s="432">
        <f>SUM(C19:C20)</f>
        <v>44762</v>
      </c>
      <c r="D18" s="432">
        <f>SUM(D19:D20)</f>
        <v>46079</v>
      </c>
      <c r="E18" s="432">
        <f>SUM(E19:E20)</f>
        <v>56920</v>
      </c>
    </row>
    <row r="19" spans="1:5" ht="11.25" customHeight="1">
      <c r="A19" s="391" t="s">
        <v>357</v>
      </c>
      <c r="B19" s="392">
        <f>SUM('VN-kom.8'!B106)</f>
        <v>44762</v>
      </c>
      <c r="C19" s="392">
        <f>SUM('VN-kom.8'!C106)</f>
        <v>44762</v>
      </c>
      <c r="D19" s="608">
        <f>SUM('VN-kom.8'!D106)</f>
        <v>42290</v>
      </c>
      <c r="E19" s="608">
        <f>SUM('VN-kom.8'!E106)</f>
        <v>52131</v>
      </c>
    </row>
    <row r="20" spans="1:5" ht="11.25" customHeight="1">
      <c r="A20" s="393" t="s">
        <v>404</v>
      </c>
      <c r="B20" s="560">
        <f>SUM('VN-kom.8'!B108)</f>
        <v>0</v>
      </c>
      <c r="C20" s="560">
        <f>SUM('VN-kom.8'!C108)</f>
        <v>0</v>
      </c>
      <c r="D20" s="611">
        <f>SUM('VN-kom.8'!D108)</f>
        <v>3789</v>
      </c>
      <c r="E20" s="611">
        <f>SUM('VN-kom.8'!E108)</f>
        <v>4789</v>
      </c>
    </row>
    <row r="21" spans="1:5" s="37" customFormat="1" ht="11.25" customHeight="1" thickBot="1">
      <c r="A21" s="414" t="s">
        <v>77</v>
      </c>
      <c r="B21" s="432">
        <f>SUM(B22:B23)</f>
        <v>140</v>
      </c>
      <c r="C21" s="432">
        <f>SUM(C22:C23)</f>
        <v>140</v>
      </c>
      <c r="D21" s="432">
        <f>SUM(D22:D23)</f>
        <v>630</v>
      </c>
      <c r="E21" s="432">
        <f>SUM(E22:E23)</f>
        <v>1024</v>
      </c>
    </row>
    <row r="22" spans="1:5" ht="11.25" customHeight="1">
      <c r="A22" s="391" t="s">
        <v>78</v>
      </c>
      <c r="B22" s="392">
        <f>SUM('VN-kom.8'!B113)</f>
        <v>140</v>
      </c>
      <c r="C22" s="392">
        <f>SUM('VN-kom.8'!C113)</f>
        <v>140</v>
      </c>
      <c r="D22" s="608">
        <f>SUM('VN-kom.8'!D113)</f>
        <v>441</v>
      </c>
      <c r="E22" s="608">
        <f>SUM('VN-kom.8'!E113)</f>
        <v>835</v>
      </c>
    </row>
    <row r="23" spans="1:5" ht="11.25" customHeight="1" thickBot="1">
      <c r="A23" s="561" t="s">
        <v>405</v>
      </c>
      <c r="B23" s="562">
        <f>SUM('VN-kom.8'!B116)</f>
        <v>0</v>
      </c>
      <c r="C23" s="562">
        <f>SUM('VN-kom.8'!C116)</f>
        <v>0</v>
      </c>
      <c r="D23" s="612">
        <f>SUM('VN-kom.8'!D116)</f>
        <v>189</v>
      </c>
      <c r="E23" s="612">
        <f>SUM('VN-kom.8'!E116)</f>
        <v>189</v>
      </c>
    </row>
    <row r="24" spans="1:5" s="38" customFormat="1" ht="11.25" customHeight="1" thickBot="1">
      <c r="A24" s="394" t="s">
        <v>79</v>
      </c>
      <c r="B24" s="433">
        <f>SUM('VN-kom.8'!B119)</f>
        <v>193088</v>
      </c>
      <c r="C24" s="433">
        <f>SUM('VN-kom.8'!C119)</f>
        <v>193088</v>
      </c>
      <c r="D24" s="613">
        <f>SUM('VN-kom.8'!D119)</f>
        <v>93380</v>
      </c>
      <c r="E24" s="613">
        <f>SUM('VN-kom.8'!E119)</f>
        <v>186775</v>
      </c>
    </row>
    <row r="25" spans="1:5" s="37" customFormat="1" ht="12" customHeight="1" thickBot="1">
      <c r="A25" s="380" t="s">
        <v>23</v>
      </c>
      <c r="B25" s="381">
        <f>SUM(B9+B15+B18+B21+B24)</f>
        <v>2067048</v>
      </c>
      <c r="C25" s="381">
        <f>SUM(C9+C15+C18+C21+C24)</f>
        <v>2067048</v>
      </c>
      <c r="D25" s="381">
        <f>SUM(D9+D15+D18+D21+D24)</f>
        <v>972756</v>
      </c>
      <c r="E25" s="381">
        <f>SUM(E9+E15+E18+E21+E24)</f>
        <v>1924796</v>
      </c>
    </row>
    <row r="26" spans="1:5" s="37" customFormat="1" ht="11.25" customHeight="1">
      <c r="A26" s="389"/>
      <c r="B26" s="236"/>
      <c r="C26" s="236"/>
      <c r="D26" s="236"/>
      <c r="E26" s="390"/>
    </row>
    <row r="27" spans="1:5" s="37" customFormat="1" ht="11.25" customHeight="1" thickBot="1">
      <c r="A27" s="389"/>
      <c r="B27" s="236"/>
      <c r="C27" s="236"/>
      <c r="D27" s="236"/>
      <c r="E27" s="390"/>
    </row>
    <row r="28" spans="1:5" ht="11.25" customHeight="1" thickBot="1">
      <c r="A28" s="758" t="s">
        <v>338</v>
      </c>
      <c r="B28" s="751" t="s">
        <v>416</v>
      </c>
      <c r="C28" s="752"/>
      <c r="D28" s="752"/>
      <c r="E28" s="753"/>
    </row>
    <row r="29" spans="1:5" ht="11.25" customHeight="1">
      <c r="A29" s="759"/>
      <c r="B29" s="756" t="s">
        <v>268</v>
      </c>
      <c r="C29" s="756" t="s">
        <v>270</v>
      </c>
      <c r="D29" s="356" t="s">
        <v>415</v>
      </c>
      <c r="E29" s="357" t="s">
        <v>391</v>
      </c>
    </row>
    <row r="30" spans="1:5" ht="11.25" customHeight="1" thickBot="1">
      <c r="A30" s="760"/>
      <c r="B30" s="755"/>
      <c r="C30" s="755"/>
      <c r="D30" s="597" t="s">
        <v>417</v>
      </c>
      <c r="E30" s="553"/>
    </row>
    <row r="31" spans="1:5" ht="11.25" customHeight="1">
      <c r="A31" s="391" t="s">
        <v>80</v>
      </c>
      <c r="B31" s="395">
        <f>SUM('VN-kom.8'!B135)</f>
        <v>372788</v>
      </c>
      <c r="C31" s="395">
        <f>SUM('VN-kom.8'!C135)</f>
        <v>587988</v>
      </c>
      <c r="D31" s="395">
        <f>SUM('VN-kom.8'!D135)</f>
        <v>176252</v>
      </c>
      <c r="E31" s="395">
        <f>SUM('VN-kom.8'!E135)</f>
        <v>578088</v>
      </c>
    </row>
    <row r="32" spans="1:5" ht="11.25" customHeight="1">
      <c r="A32" s="393" t="s">
        <v>81</v>
      </c>
      <c r="B32" s="382">
        <f>SUM('VN-kom.8'!B165)</f>
        <v>748945</v>
      </c>
      <c r="C32" s="382">
        <f>SUM('VN-kom.8'!C165)</f>
        <v>747705</v>
      </c>
      <c r="D32" s="382">
        <f>SUM('VN-kom.8'!D165)</f>
        <v>358804</v>
      </c>
      <c r="E32" s="382">
        <f>SUM('VN-kom.8'!E165)</f>
        <v>718705</v>
      </c>
    </row>
    <row r="33" spans="1:5" ht="11.25" customHeight="1">
      <c r="A33" s="393" t="s">
        <v>82</v>
      </c>
      <c r="B33" s="382">
        <f>SUM('VN-kom.8'!B189)</f>
        <v>253130</v>
      </c>
      <c r="C33" s="382">
        <f>SUM('VN-kom.8'!C189)</f>
        <v>254370</v>
      </c>
      <c r="D33" s="382">
        <f>SUM('VN-kom.8'!D189)</f>
        <v>39076</v>
      </c>
      <c r="E33" s="382">
        <f>SUM('VN-kom.8'!E189)</f>
        <v>258370</v>
      </c>
    </row>
    <row r="34" spans="1:5" ht="11.25" customHeight="1">
      <c r="A34" s="393" t="s">
        <v>83</v>
      </c>
      <c r="B34" s="382">
        <f>SUM('VN-kom.8'!B289)</f>
        <v>398</v>
      </c>
      <c r="C34" s="382">
        <f>SUM('VN-kom.8'!C289)</f>
        <v>398</v>
      </c>
      <c r="D34" s="382">
        <f>SUM('VN-kom.8'!D289)</f>
        <v>8</v>
      </c>
      <c r="E34" s="382">
        <f>SUM('VN-kom.8'!E289)</f>
        <v>398</v>
      </c>
    </row>
    <row r="35" spans="1:5" ht="11.25" customHeight="1">
      <c r="A35" s="393" t="s">
        <v>84</v>
      </c>
      <c r="B35" s="382">
        <f>SUM('VN-kom.8'!B291)</f>
        <v>830</v>
      </c>
      <c r="C35" s="382">
        <f>SUM('VN-kom.8'!C291)</f>
        <v>830</v>
      </c>
      <c r="D35" s="382">
        <f>SUM('VN-kom.8'!D291)</f>
        <v>103</v>
      </c>
      <c r="E35" s="382">
        <f>SUM('VN-kom.8'!E291)</f>
        <v>830</v>
      </c>
    </row>
    <row r="36" spans="1:5" ht="11.25" customHeight="1">
      <c r="A36" s="393" t="s">
        <v>85</v>
      </c>
      <c r="B36" s="382">
        <f>SUM('VN-kom.8'!B293)</f>
        <v>251630</v>
      </c>
      <c r="C36" s="382">
        <f>SUM('VN-kom.8'!C293)</f>
        <v>251630</v>
      </c>
      <c r="D36" s="382">
        <f>SUM('VN-kom.8'!D293)</f>
        <v>88812</v>
      </c>
      <c r="E36" s="382">
        <f>SUM('VN-kom.8'!E293)</f>
        <v>247630</v>
      </c>
    </row>
    <row r="37" spans="1:5" ht="11.25" customHeight="1">
      <c r="A37" s="393" t="s">
        <v>86</v>
      </c>
      <c r="B37" s="382">
        <v>1412596</v>
      </c>
      <c r="C37" s="382">
        <v>1412596</v>
      </c>
      <c r="D37" s="382">
        <v>634779</v>
      </c>
      <c r="E37" s="382">
        <v>1412596</v>
      </c>
    </row>
    <row r="38" spans="1:5" ht="11.25" customHeight="1">
      <c r="A38" s="393" t="s">
        <v>87</v>
      </c>
      <c r="B38" s="382">
        <v>497234</v>
      </c>
      <c r="C38" s="382">
        <v>497234</v>
      </c>
      <c r="D38" s="382">
        <v>216047</v>
      </c>
      <c r="E38" s="382">
        <v>493705</v>
      </c>
    </row>
    <row r="39" spans="1:5" ht="11.25" customHeight="1">
      <c r="A39" s="393" t="s">
        <v>88</v>
      </c>
      <c r="B39" s="382">
        <f>SUM('VN-kom.8'!B345)</f>
        <v>21609</v>
      </c>
      <c r="C39" s="382">
        <f>SUM('VN-kom.8'!C345)</f>
        <v>21609</v>
      </c>
      <c r="D39" s="382">
        <f>SUM('VN-kom.8'!D345)</f>
        <v>8642</v>
      </c>
      <c r="E39" s="382">
        <f>SUM('VN-kom.8'!E345)</f>
        <v>21609</v>
      </c>
    </row>
    <row r="40" spans="1:5" ht="11.25" customHeight="1">
      <c r="A40" s="393" t="s">
        <v>89</v>
      </c>
      <c r="B40" s="382">
        <f>SUM('VN-kom.8'!B362)</f>
        <v>115647</v>
      </c>
      <c r="C40" s="382">
        <f>SUM('VN-kom.8'!C362)</f>
        <v>115647</v>
      </c>
      <c r="D40" s="382">
        <f>SUM('VN-kom.8'!D362)</f>
        <v>52481</v>
      </c>
      <c r="E40" s="382">
        <f>SUM('VN-kom.8'!E362)</f>
        <v>128414</v>
      </c>
    </row>
    <row r="41" spans="1:5" ht="11.25" customHeight="1">
      <c r="A41" s="393" t="s">
        <v>355</v>
      </c>
      <c r="B41" s="382">
        <f>SUM('VN-kom.8'!B390)</f>
        <v>0</v>
      </c>
      <c r="C41" s="382">
        <f>SUM('VN-kom.8'!C390)</f>
        <v>0</v>
      </c>
      <c r="D41" s="382">
        <f>SUM('VN-kom.8'!D390)</f>
        <v>2628</v>
      </c>
      <c r="E41" s="382">
        <f>SUM('VN-kom.8'!E390)</f>
        <v>18124</v>
      </c>
    </row>
    <row r="42" spans="1:5" ht="11.25" customHeight="1">
      <c r="A42" s="393" t="s">
        <v>90</v>
      </c>
      <c r="B42" s="382">
        <f>SUM('VN-kom.8'!B399)</f>
        <v>34930</v>
      </c>
      <c r="C42" s="382">
        <f>SUM('VN-kom.8'!C399)</f>
        <v>34930</v>
      </c>
      <c r="D42" s="382">
        <f>SUM('VN-kom.8'!D399)</f>
        <v>3004</v>
      </c>
      <c r="E42" s="382">
        <f>SUM('VN-kom.8'!E399)</f>
        <v>44989</v>
      </c>
    </row>
    <row r="43" spans="1:5" ht="11.25" customHeight="1">
      <c r="A43" s="393" t="s">
        <v>406</v>
      </c>
      <c r="B43" s="382">
        <f>SUM('VN-kom.8'!B419)</f>
        <v>0</v>
      </c>
      <c r="C43" s="382">
        <f>SUM('VN-kom.8'!C419)</f>
        <v>0</v>
      </c>
      <c r="D43" s="382">
        <f>SUM('VN-kom.8'!D419)</f>
        <v>1008</v>
      </c>
      <c r="E43" s="382">
        <f>SUM('VN-kom.8'!E419)</f>
        <v>1008</v>
      </c>
    </row>
    <row r="44" spans="1:5" ht="11.25" customHeight="1">
      <c r="A44" s="393" t="s">
        <v>91</v>
      </c>
      <c r="B44" s="382">
        <f>SUM('VN-kom.8'!B425)</f>
        <v>59297</v>
      </c>
      <c r="C44" s="382">
        <f>SUM('VN-kom.8'!C425)</f>
        <v>59297</v>
      </c>
      <c r="D44" s="382">
        <f>SUM('VN-kom.8'!D425)</f>
        <v>29746</v>
      </c>
      <c r="E44" s="382">
        <f>SUM('VN-kom.8'!E425)</f>
        <v>59297</v>
      </c>
    </row>
    <row r="45" spans="1:5" ht="11.25" customHeight="1">
      <c r="A45" s="393" t="s">
        <v>92</v>
      </c>
      <c r="B45" s="382">
        <f>SUM('VN-kom.8'!B436)</f>
        <v>207554</v>
      </c>
      <c r="C45" s="382">
        <f>SUM('VN-kom.8'!C436)</f>
        <v>207554</v>
      </c>
      <c r="D45" s="382">
        <f>SUM('VN-kom.8'!D436)</f>
        <v>97629</v>
      </c>
      <c r="E45" s="382">
        <f>SUM('VN-kom.8'!E436)</f>
        <v>198559</v>
      </c>
    </row>
    <row r="46" spans="1:5" ht="11.25" customHeight="1">
      <c r="A46" s="393" t="s">
        <v>358</v>
      </c>
      <c r="B46" s="382">
        <f>SUM('VN-kom.8'!B459)</f>
        <v>44850</v>
      </c>
      <c r="C46" s="382">
        <f>SUM('VN-kom.8'!C459)</f>
        <v>44850</v>
      </c>
      <c r="D46" s="382">
        <f>SUM('VN-kom.8'!D459)</f>
        <v>0</v>
      </c>
      <c r="E46" s="382">
        <f>SUM('VN-kom.8'!E459)</f>
        <v>46110</v>
      </c>
    </row>
    <row r="47" spans="1:5" ht="11.25" customHeight="1">
      <c r="A47" s="393" t="s">
        <v>366</v>
      </c>
      <c r="B47" s="382">
        <f>SUM('VN-kom.8'!B466)</f>
        <v>11550</v>
      </c>
      <c r="C47" s="382">
        <f>SUM('VN-kom.8'!C466)</f>
        <v>11550</v>
      </c>
      <c r="D47" s="382">
        <f>SUM('VN-kom.8'!D466)</f>
        <v>0</v>
      </c>
      <c r="E47" s="382">
        <f>SUM('VN-kom.8'!E466)</f>
        <v>11550</v>
      </c>
    </row>
    <row r="48" spans="1:5" ht="11.25" customHeight="1">
      <c r="A48" s="393" t="s">
        <v>93</v>
      </c>
      <c r="B48" s="382">
        <f>SUM('VN-kom.8'!B471)</f>
        <v>15428</v>
      </c>
      <c r="C48" s="382">
        <f>SUM('VN-kom.8'!C471)</f>
        <v>15428</v>
      </c>
      <c r="D48" s="382">
        <f>SUM('VN-kom.8'!D471)</f>
        <v>10809</v>
      </c>
      <c r="E48" s="382">
        <f>SUM('VN-kom.8'!E471)</f>
        <v>18700</v>
      </c>
    </row>
    <row r="49" spans="1:5" ht="11.25" customHeight="1" thickBot="1">
      <c r="A49" s="396" t="s">
        <v>151</v>
      </c>
      <c r="B49" s="397">
        <f>SUM('VN-kom.8'!B494)</f>
        <v>45</v>
      </c>
      <c r="C49" s="397">
        <f>SUM('VN-kom.8'!C494)</f>
        <v>45</v>
      </c>
      <c r="D49" s="397">
        <f>SUM('VN-kom.8'!D494)</f>
        <v>38</v>
      </c>
      <c r="E49" s="397">
        <f>SUM('VN-kom.8'!E494)</f>
        <v>10000</v>
      </c>
    </row>
    <row r="50" spans="1:5" ht="11.25" customHeight="1" thickBot="1">
      <c r="A50" s="398" t="s">
        <v>7</v>
      </c>
      <c r="B50" s="385">
        <f>SUM(B31:B49)</f>
        <v>4048461</v>
      </c>
      <c r="C50" s="385">
        <f>SUM(C31:C49)</f>
        <v>4263661</v>
      </c>
      <c r="D50" s="385">
        <f>SUM(D31:D49)</f>
        <v>1719866</v>
      </c>
      <c r="E50" s="385">
        <f>SUM(E31:E49)</f>
        <v>4268682</v>
      </c>
    </row>
    <row r="51" spans="1:5" ht="11.25" customHeight="1" thickBot="1">
      <c r="A51" s="398" t="s">
        <v>8</v>
      </c>
      <c r="B51" s="385">
        <v>1660</v>
      </c>
      <c r="C51" s="385">
        <v>1660</v>
      </c>
      <c r="D51" s="385">
        <v>0</v>
      </c>
      <c r="E51" s="385">
        <v>1660</v>
      </c>
    </row>
    <row r="52" spans="1:5" ht="11.25" customHeight="1" thickBot="1">
      <c r="A52" s="399" t="s">
        <v>31</v>
      </c>
      <c r="B52" s="400">
        <f>SUM(B50:B51)</f>
        <v>4050121</v>
      </c>
      <c r="C52" s="400">
        <f>SUM(C50:C51)</f>
        <v>4265321</v>
      </c>
      <c r="D52" s="531">
        <f>SUM(D50:D51)</f>
        <v>1719866</v>
      </c>
      <c r="E52" s="531">
        <f>SUM(E50:E51)</f>
        <v>4270342</v>
      </c>
    </row>
    <row r="53" spans="1:5" ht="11.25" customHeight="1" thickTop="1">
      <c r="A53" s="401" t="s">
        <v>23</v>
      </c>
      <c r="B53" s="402">
        <f>SUM(B25)</f>
        <v>2067048</v>
      </c>
      <c r="C53" s="402">
        <f>SUM(C25)</f>
        <v>2067048</v>
      </c>
      <c r="D53" s="602">
        <f>SUM(D25)</f>
        <v>972756</v>
      </c>
      <c r="E53" s="602">
        <f>SUM(E25)</f>
        <v>1924796</v>
      </c>
    </row>
    <row r="54" spans="1:5" ht="11.25" customHeight="1">
      <c r="A54" s="403" t="s">
        <v>492</v>
      </c>
      <c r="B54" s="404">
        <v>0</v>
      </c>
      <c r="C54" s="404">
        <v>215200</v>
      </c>
      <c r="D54" s="404">
        <v>63120</v>
      </c>
      <c r="E54" s="404">
        <v>215200</v>
      </c>
    </row>
    <row r="55" spans="1:5" ht="11.25" customHeight="1">
      <c r="A55" s="403" t="s">
        <v>94</v>
      </c>
      <c r="B55" s="382">
        <v>391214</v>
      </c>
      <c r="C55" s="382">
        <v>391214</v>
      </c>
      <c r="D55" s="382">
        <v>178486</v>
      </c>
      <c r="E55" s="382">
        <v>382532</v>
      </c>
    </row>
    <row r="56" spans="1:5" ht="11.25" customHeight="1" thickBot="1">
      <c r="A56" s="403" t="s">
        <v>95</v>
      </c>
      <c r="B56" s="382">
        <v>1590199</v>
      </c>
      <c r="C56" s="382">
        <v>1590199</v>
      </c>
      <c r="D56" s="382">
        <v>509042</v>
      </c>
      <c r="E56" s="382">
        <v>1746154</v>
      </c>
    </row>
    <row r="57" spans="1:5" ht="11.25" customHeight="1" thickBot="1">
      <c r="A57" s="387" t="s">
        <v>132</v>
      </c>
      <c r="B57" s="383">
        <f>SUM(B55:B56)</f>
        <v>1981413</v>
      </c>
      <c r="C57" s="384">
        <f>SUM(C55:C56)</f>
        <v>1981413</v>
      </c>
      <c r="D57" s="384">
        <f>SUM(D55:D56)</f>
        <v>687528</v>
      </c>
      <c r="E57" s="384">
        <f>SUM(E55:E56)</f>
        <v>2128686</v>
      </c>
    </row>
    <row r="58" spans="1:5" ht="11.25" customHeight="1" thickBot="1">
      <c r="A58" s="388" t="s">
        <v>96</v>
      </c>
      <c r="B58" s="385">
        <v>1660</v>
      </c>
      <c r="C58" s="385">
        <v>1660</v>
      </c>
      <c r="D58" s="385">
        <v>0</v>
      </c>
      <c r="E58" s="385">
        <v>1660</v>
      </c>
    </row>
    <row r="59" spans="1:5" ht="11.25" customHeight="1" thickBot="1">
      <c r="A59" s="387" t="s">
        <v>133</v>
      </c>
      <c r="B59" s="383">
        <f>SUM(B57:B58)</f>
        <v>1983073</v>
      </c>
      <c r="C59" s="383">
        <f>SUM(C57:C58)</f>
        <v>1983073</v>
      </c>
      <c r="D59" s="384">
        <f>SUM(D57:D58)</f>
        <v>687528</v>
      </c>
      <c r="E59" s="384">
        <f>SUM(E57:E58)</f>
        <v>2130346</v>
      </c>
    </row>
    <row r="60" spans="1:5" ht="11.25" customHeight="1" thickBot="1">
      <c r="A60" s="386" t="s">
        <v>26</v>
      </c>
      <c r="B60" s="90">
        <v>0</v>
      </c>
      <c r="C60" s="90">
        <v>0</v>
      </c>
      <c r="D60" s="536">
        <f>SUM(D56+D55+D54+D53-D52)</f>
        <v>3538</v>
      </c>
      <c r="E60" s="536">
        <f>SUM(E58+E56+E55+E54+E53-E52)</f>
        <v>0</v>
      </c>
    </row>
    <row r="62" spans="1:5" ht="12.75">
      <c r="A62" s="765" t="s">
        <v>605</v>
      </c>
      <c r="B62" s="765"/>
      <c r="C62" s="765"/>
      <c r="D62" s="765"/>
      <c r="E62" s="765"/>
    </row>
  </sheetData>
  <sheetProtection/>
  <mergeCells count="11">
    <mergeCell ref="B28:E28"/>
    <mergeCell ref="B29:B30"/>
    <mergeCell ref="C29:C30"/>
    <mergeCell ref="A62:E62"/>
    <mergeCell ref="A1:E1"/>
    <mergeCell ref="A2:E2"/>
    <mergeCell ref="A6:A8"/>
    <mergeCell ref="A28:A30"/>
    <mergeCell ref="B6:E6"/>
    <mergeCell ref="B7:B8"/>
    <mergeCell ref="C7:C8"/>
  </mergeCells>
  <printOptions/>
  <pageMargins left="0.98425196850393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9">
      <selection activeCell="G36" sqref="G36"/>
    </sheetView>
  </sheetViews>
  <sheetFormatPr defaultColWidth="29.140625" defaultRowHeight="12.75"/>
  <cols>
    <col min="1" max="1" width="30.28125" style="0" customWidth="1"/>
    <col min="2" max="5" width="12.28125" style="0" customWidth="1"/>
  </cols>
  <sheetData>
    <row r="1" spans="1:5" ht="15">
      <c r="A1" s="748" t="s">
        <v>364</v>
      </c>
      <c r="B1" s="748"/>
      <c r="C1" s="748"/>
      <c r="D1" s="748"/>
      <c r="E1" s="748"/>
    </row>
    <row r="2" spans="1:5" ht="15">
      <c r="A2" s="748" t="s">
        <v>419</v>
      </c>
      <c r="B2" s="748"/>
      <c r="C2" s="748"/>
      <c r="D2" s="748"/>
      <c r="E2" s="748"/>
    </row>
    <row r="3" spans="1:5" ht="18.75">
      <c r="A3" s="12"/>
      <c r="B3" s="12"/>
      <c r="C3" s="12"/>
      <c r="D3" s="12"/>
      <c r="E3" s="12"/>
    </row>
    <row r="4" spans="1:5" ht="18.75">
      <c r="A4" s="12"/>
      <c r="B4" s="12"/>
      <c r="C4" s="12"/>
      <c r="D4" s="12"/>
      <c r="E4" s="12"/>
    </row>
    <row r="5" spans="1:5" ht="18.75" customHeight="1">
      <c r="A5" s="768" t="s">
        <v>337</v>
      </c>
      <c r="B5" s="768"/>
      <c r="C5" s="768"/>
      <c r="D5" s="768"/>
      <c r="E5" s="768"/>
    </row>
    <row r="6" spans="1:5" ht="18.75">
      <c r="A6" s="12"/>
      <c r="B6" s="12"/>
      <c r="C6" s="12"/>
      <c r="D6" s="12"/>
      <c r="E6" s="12"/>
    </row>
    <row r="7" spans="1:5" ht="19.5" thickBot="1">
      <c r="A7" s="94"/>
      <c r="B7" s="12"/>
      <c r="C7" s="12"/>
      <c r="D7" s="319"/>
      <c r="E7" s="319"/>
    </row>
    <row r="8" spans="1:5" ht="16.5" customHeight="1" thickBot="1">
      <c r="A8" s="320" t="s">
        <v>22</v>
      </c>
      <c r="B8" s="751" t="s">
        <v>416</v>
      </c>
      <c r="C8" s="752"/>
      <c r="D8" s="752"/>
      <c r="E8" s="753"/>
    </row>
    <row r="9" spans="1:5" ht="16.5" customHeight="1">
      <c r="A9" s="584"/>
      <c r="B9" s="754" t="s">
        <v>268</v>
      </c>
      <c r="C9" s="754" t="s">
        <v>270</v>
      </c>
      <c r="D9" s="358" t="s">
        <v>415</v>
      </c>
      <c r="E9" s="359" t="s">
        <v>391</v>
      </c>
    </row>
    <row r="10" spans="1:5" ht="16.5" customHeight="1" thickBot="1">
      <c r="A10" s="321"/>
      <c r="B10" s="755"/>
      <c r="C10" s="755"/>
      <c r="D10" s="597" t="s">
        <v>417</v>
      </c>
      <c r="E10" s="359"/>
    </row>
    <row r="11" spans="1:5" ht="16.5" customHeight="1">
      <c r="A11" s="322" t="s">
        <v>165</v>
      </c>
      <c r="B11" s="323">
        <f>SUM('VN-kom.9'!B11)</f>
        <v>1190</v>
      </c>
      <c r="C11" s="323">
        <f>SUM('VN-kom.9'!C11)</f>
        <v>1190</v>
      </c>
      <c r="D11" s="323">
        <f>SUM('VN-kom.9'!D11)</f>
        <v>218</v>
      </c>
      <c r="E11" s="323">
        <f>SUM('VN-kom.9'!E11)</f>
        <v>706</v>
      </c>
    </row>
    <row r="12" spans="1:5" ht="16.5" customHeight="1">
      <c r="A12" s="84" t="s">
        <v>74</v>
      </c>
      <c r="B12" s="324">
        <f>SUM('VN-kom.9'!B15)</f>
        <v>1330</v>
      </c>
      <c r="C12" s="324">
        <f>SUM('VN-kom.9'!C15)</f>
        <v>1330</v>
      </c>
      <c r="D12" s="324">
        <f>SUM('VN-kom.9'!D15)</f>
        <v>645</v>
      </c>
      <c r="E12" s="324">
        <f>SUM('VN-kom.9'!E15)</f>
        <v>1290</v>
      </c>
    </row>
    <row r="13" spans="1:5" ht="16.5" customHeight="1" thickBot="1">
      <c r="A13" s="83" t="s">
        <v>79</v>
      </c>
      <c r="B13" s="325">
        <f>SUM('VN-kom.9'!B18)</f>
        <v>9887</v>
      </c>
      <c r="C13" s="325">
        <f>SUM('VN-kom.9'!C18)</f>
        <v>9887</v>
      </c>
      <c r="D13" s="598">
        <f>SUM('VN-kom.9'!D18)</f>
        <v>4944</v>
      </c>
      <c r="E13" s="598">
        <f>SUM('VN-kom.9'!E18)</f>
        <v>9887</v>
      </c>
    </row>
    <row r="14" spans="1:5" s="176" customFormat="1" ht="16.5" customHeight="1" thickBot="1">
      <c r="A14" s="515" t="s">
        <v>23</v>
      </c>
      <c r="B14" s="516">
        <f>SUM(B11:B13)</f>
        <v>12407</v>
      </c>
      <c r="C14" s="516">
        <f>SUM(C11:C13)</f>
        <v>12407</v>
      </c>
      <c r="D14" s="516">
        <f>SUM(D11:D13)</f>
        <v>5807</v>
      </c>
      <c r="E14" s="516">
        <f>SUM(E11:E13)</f>
        <v>11883</v>
      </c>
    </row>
    <row r="15" spans="1:5" s="176" customFormat="1" ht="16.5" customHeight="1">
      <c r="A15" s="87"/>
      <c r="B15" s="175"/>
      <c r="C15" s="175"/>
      <c r="D15" s="175"/>
      <c r="E15" s="175"/>
    </row>
    <row r="16" spans="1:5" s="176" customFormat="1" ht="16.5" customHeight="1">
      <c r="A16" s="87"/>
      <c r="B16" s="175"/>
      <c r="C16" s="175"/>
      <c r="D16" s="175"/>
      <c r="E16" s="175"/>
    </row>
    <row r="17" spans="1:5" s="176" customFormat="1" ht="16.5" customHeight="1">
      <c r="A17" s="87"/>
      <c r="B17" s="175"/>
      <c r="C17" s="175"/>
      <c r="D17" s="175"/>
      <c r="E17" s="175"/>
    </row>
    <row r="18" spans="1:5" ht="16.5" customHeight="1" thickBot="1">
      <c r="A18" s="87"/>
      <c r="B18" s="12"/>
      <c r="C18" s="12"/>
      <c r="D18" s="12"/>
      <c r="E18" s="319"/>
    </row>
    <row r="19" spans="1:5" ht="16.5" customHeight="1" thickBot="1">
      <c r="A19" s="320" t="s">
        <v>338</v>
      </c>
      <c r="B19" s="751" t="s">
        <v>416</v>
      </c>
      <c r="C19" s="752"/>
      <c r="D19" s="752"/>
      <c r="E19" s="753"/>
    </row>
    <row r="20" spans="1:5" ht="16.5" customHeight="1">
      <c r="A20" s="584"/>
      <c r="B20" s="756" t="s">
        <v>268</v>
      </c>
      <c r="C20" s="756" t="s">
        <v>270</v>
      </c>
      <c r="D20" s="358" t="s">
        <v>415</v>
      </c>
      <c r="E20" s="359" t="s">
        <v>391</v>
      </c>
    </row>
    <row r="21" spans="1:5" ht="16.5" customHeight="1" thickBot="1">
      <c r="A21" s="321"/>
      <c r="B21" s="767"/>
      <c r="C21" s="767"/>
      <c r="D21" s="597" t="s">
        <v>417</v>
      </c>
      <c r="E21" s="662"/>
    </row>
    <row r="22" spans="1:5" ht="16.5" customHeight="1">
      <c r="A22" s="27" t="s">
        <v>80</v>
      </c>
      <c r="B22" s="211">
        <f>SUM('VN-kom.9'!B29)</f>
        <v>350</v>
      </c>
      <c r="C22" s="211">
        <f>SUM('VN-kom.9'!C29)</f>
        <v>350</v>
      </c>
      <c r="D22" s="211">
        <f>SUM('VN-kom.9'!D29)</f>
        <v>0</v>
      </c>
      <c r="E22" s="211">
        <f>SUM('VN-kom.9'!E29)</f>
        <v>250</v>
      </c>
    </row>
    <row r="23" spans="1:5" ht="16.5" customHeight="1">
      <c r="A23" s="28" t="s">
        <v>81</v>
      </c>
      <c r="B23" s="212">
        <f>SUM('VN-kom.9'!B32)</f>
        <v>21151</v>
      </c>
      <c r="C23" s="212">
        <f>SUM('VN-kom.9'!C32)</f>
        <v>21151</v>
      </c>
      <c r="D23" s="212">
        <f>SUM('VN-kom.9'!D32)</f>
        <v>9114</v>
      </c>
      <c r="E23" s="212">
        <f>SUM('VN-kom.9'!E32)</f>
        <v>19211</v>
      </c>
    </row>
    <row r="24" spans="1:5" ht="16.5" customHeight="1">
      <c r="A24" s="28" t="s">
        <v>82</v>
      </c>
      <c r="B24" s="212">
        <f>SUM('VN-kom.9'!B35)</f>
        <v>2660</v>
      </c>
      <c r="C24" s="212">
        <f>SUM('VN-kom.9'!C35)</f>
        <v>2660</v>
      </c>
      <c r="D24" s="212">
        <f>SUM('VN-kom.9'!D35)</f>
        <v>0</v>
      </c>
      <c r="E24" s="212">
        <f>SUM('VN-kom.9'!E35)</f>
        <v>4000</v>
      </c>
    </row>
    <row r="25" spans="1:5" ht="16.5" customHeight="1">
      <c r="A25" s="28" t="s">
        <v>85</v>
      </c>
      <c r="B25" s="212">
        <f>SUM('VN-kom.9'!B40)</f>
        <v>1980</v>
      </c>
      <c r="C25" s="212">
        <f>SUM('VN-kom.9'!C40)</f>
        <v>1980</v>
      </c>
      <c r="D25" s="212">
        <f>SUM('VN-kom.9'!D40)</f>
        <v>1041</v>
      </c>
      <c r="E25" s="212">
        <f>SUM('VN-kom.9'!E40)</f>
        <v>1980</v>
      </c>
    </row>
    <row r="26" spans="1:5" ht="16.5" customHeight="1">
      <c r="A26" s="28" t="s">
        <v>90</v>
      </c>
      <c r="B26" s="212">
        <f>SUM('VN-kom.9'!B44)</f>
        <v>402</v>
      </c>
      <c r="C26" s="212">
        <f>SUM('VN-kom.9'!C44)</f>
        <v>402</v>
      </c>
      <c r="D26" s="212">
        <f>SUM('VN-kom.9'!D44)</f>
        <v>0</v>
      </c>
      <c r="E26" s="212">
        <f>SUM('VN-kom.9'!E44)</f>
        <v>513</v>
      </c>
    </row>
    <row r="27" spans="1:5" ht="16.5" customHeight="1">
      <c r="A27" s="84" t="s">
        <v>339</v>
      </c>
      <c r="B27" s="212">
        <f>SUM('VN-kom.9'!B47)</f>
        <v>2990</v>
      </c>
      <c r="C27" s="212">
        <f>SUM('VN-kom.9'!C47)</f>
        <v>2990</v>
      </c>
      <c r="D27" s="212">
        <f>SUM('VN-kom.9'!D47)</f>
        <v>1424</v>
      </c>
      <c r="E27" s="212">
        <f>SUM('VN-kom.9'!E47)</f>
        <v>2990</v>
      </c>
    </row>
    <row r="28" spans="1:5" ht="16.5" customHeight="1">
      <c r="A28" s="28" t="s">
        <v>166</v>
      </c>
      <c r="B28" s="212">
        <f>SUM('VN-kom.9'!B50)</f>
        <v>9887</v>
      </c>
      <c r="C28" s="212">
        <f>SUM('VN-kom.9'!C50)</f>
        <v>9887</v>
      </c>
      <c r="D28" s="212">
        <f>SUM('VN-kom.9'!D50)</f>
        <v>4944</v>
      </c>
      <c r="E28" s="212">
        <f>SUM('VN-kom.9'!E50)</f>
        <v>9887</v>
      </c>
    </row>
    <row r="29" spans="1:5" ht="16.5" customHeight="1" thickBot="1">
      <c r="A29" s="28" t="s">
        <v>93</v>
      </c>
      <c r="B29" s="212">
        <f>SUM('VN-kom.9'!B52)</f>
        <v>92</v>
      </c>
      <c r="C29" s="212">
        <f>SUM('VN-kom.9'!C52)</f>
        <v>92</v>
      </c>
      <c r="D29" s="212">
        <f>SUM('VN-kom.9'!D52)</f>
        <v>79</v>
      </c>
      <c r="E29" s="212">
        <f>SUM('VN-kom.9'!E52)</f>
        <v>157</v>
      </c>
    </row>
    <row r="30" spans="1:5" ht="16.5" customHeight="1" thickBot="1">
      <c r="A30" s="25" t="s">
        <v>7</v>
      </c>
      <c r="B30" s="89">
        <f>SUM(B22:B29)</f>
        <v>39512</v>
      </c>
      <c r="C30" s="89">
        <f>SUM(C22:C29)</f>
        <v>39512</v>
      </c>
      <c r="D30" s="89">
        <f>SUM(D22:D29)</f>
        <v>16602</v>
      </c>
      <c r="E30" s="89">
        <f>SUM(E22:E29)</f>
        <v>38988</v>
      </c>
    </row>
    <row r="31" spans="1:5" ht="16.5" customHeight="1" thickBot="1">
      <c r="A31" s="25" t="s">
        <v>8</v>
      </c>
      <c r="B31" s="89">
        <v>0</v>
      </c>
      <c r="C31" s="89">
        <v>0</v>
      </c>
      <c r="D31" s="89">
        <v>0</v>
      </c>
      <c r="E31" s="89">
        <v>0</v>
      </c>
    </row>
    <row r="32" spans="1:5" ht="16.5" customHeight="1" thickBot="1">
      <c r="A32" s="517" t="s">
        <v>31</v>
      </c>
      <c r="B32" s="518">
        <f>SUM(B30:B31)</f>
        <v>39512</v>
      </c>
      <c r="C32" s="518">
        <f>SUM(C30:C31)</f>
        <v>39512</v>
      </c>
      <c r="D32" s="603">
        <f>SUM(D30:D31)</f>
        <v>16602</v>
      </c>
      <c r="E32" s="603">
        <f>SUM(E30:E31)</f>
        <v>38988</v>
      </c>
    </row>
    <row r="33" spans="1:5" ht="16.5" customHeight="1" thickBot="1" thickTop="1">
      <c r="A33" s="526" t="s">
        <v>23</v>
      </c>
      <c r="B33" s="523">
        <f>SUM(B14)</f>
        <v>12407</v>
      </c>
      <c r="C33" s="523">
        <f>SUM(C14)</f>
        <v>12407</v>
      </c>
      <c r="D33" s="523">
        <f>SUM(D14)</f>
        <v>5807</v>
      </c>
      <c r="E33" s="523">
        <f>SUM(E14)</f>
        <v>11883</v>
      </c>
    </row>
    <row r="34" spans="1:5" ht="16.5" customHeight="1" thickBot="1">
      <c r="A34" s="521" t="s">
        <v>125</v>
      </c>
      <c r="B34" s="527">
        <f>SUM(B32-B33)</f>
        <v>27105</v>
      </c>
      <c r="C34" s="527">
        <f>SUM(C32-C33)</f>
        <v>27105</v>
      </c>
      <c r="D34" s="527">
        <v>11629</v>
      </c>
      <c r="E34" s="527">
        <v>27105</v>
      </c>
    </row>
    <row r="35" spans="1:5" ht="16.5" customHeight="1" thickBot="1">
      <c r="A35" s="231" t="s">
        <v>96</v>
      </c>
      <c r="B35" s="232">
        <v>0</v>
      </c>
      <c r="C35" s="232">
        <v>0</v>
      </c>
      <c r="D35" s="232">
        <v>0</v>
      </c>
      <c r="E35" s="232">
        <v>0</v>
      </c>
    </row>
    <row r="36" spans="1:5" ht="16.5" customHeight="1" thickBot="1">
      <c r="A36" s="521" t="s">
        <v>133</v>
      </c>
      <c r="B36" s="523">
        <f>SUM(B34:B35)</f>
        <v>27105</v>
      </c>
      <c r="C36" s="523">
        <f>SUM(C34:C35)</f>
        <v>27105</v>
      </c>
      <c r="D36" s="600">
        <f>SUM(D34:D35)</f>
        <v>11629</v>
      </c>
      <c r="E36" s="600">
        <f>SUM(E34:E35)</f>
        <v>27105</v>
      </c>
    </row>
    <row r="37" spans="1:5" ht="16.5" customHeight="1" thickBot="1">
      <c r="A37" s="524" t="s">
        <v>26</v>
      </c>
      <c r="B37" s="528">
        <v>0</v>
      </c>
      <c r="C37" s="528">
        <v>0</v>
      </c>
      <c r="D37" s="528">
        <f>SUM(D33+D34-D32)</f>
        <v>834</v>
      </c>
      <c r="E37" s="528">
        <f>SUM(E33+E34-E32)</f>
        <v>0</v>
      </c>
    </row>
    <row r="39" spans="1:5" ht="12.75">
      <c r="A39" s="765" t="s">
        <v>580</v>
      </c>
      <c r="B39" s="765"/>
      <c r="C39" s="765"/>
      <c r="D39" s="765"/>
      <c r="E39" s="765"/>
    </row>
    <row r="40" spans="1:5" ht="12.75">
      <c r="A40" s="766" t="s">
        <v>581</v>
      </c>
      <c r="B40" s="766"/>
      <c r="C40" s="766"/>
      <c r="D40" s="766"/>
      <c r="E40" s="766"/>
    </row>
    <row r="41" spans="1:5" ht="12.75">
      <c r="A41" s="765"/>
      <c r="B41" s="765"/>
      <c r="C41" s="765"/>
      <c r="D41" s="765"/>
      <c r="E41" s="765"/>
    </row>
    <row r="42" ht="12.75">
      <c r="A42" s="37"/>
    </row>
  </sheetData>
  <sheetProtection/>
  <mergeCells count="12">
    <mergeCell ref="A1:E1"/>
    <mergeCell ref="A2:E2"/>
    <mergeCell ref="A5:E5"/>
    <mergeCell ref="B8:E8"/>
    <mergeCell ref="B9:B10"/>
    <mergeCell ref="C9:C10"/>
    <mergeCell ref="A41:E41"/>
    <mergeCell ref="A40:E40"/>
    <mergeCell ref="A39:E39"/>
    <mergeCell ref="B19:E19"/>
    <mergeCell ref="B20:B21"/>
    <mergeCell ref="C20:C21"/>
  </mergeCells>
  <printOptions/>
  <pageMargins left="0.98425196850393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23">
      <selection activeCell="C65" sqref="C65"/>
    </sheetView>
  </sheetViews>
  <sheetFormatPr defaultColWidth="9.140625" defaultRowHeight="12.75"/>
  <cols>
    <col min="1" max="1" width="39.7109375" style="1" customWidth="1"/>
    <col min="2" max="2" width="11.421875" style="6" customWidth="1"/>
    <col min="3" max="3" width="11.28125" style="1" customWidth="1"/>
    <col min="4" max="4" width="11.57421875" style="349" customWidth="1"/>
    <col min="5" max="5" width="11.421875" style="1" customWidth="1"/>
    <col min="6" max="16384" width="9.140625" style="1" customWidth="1"/>
  </cols>
  <sheetData>
    <row r="1" spans="2:5" ht="9.75" customHeight="1">
      <c r="B1" s="769" t="s">
        <v>418</v>
      </c>
      <c r="C1" s="769"/>
      <c r="D1" s="769"/>
      <c r="E1" s="769"/>
    </row>
    <row r="2" spans="2:5" ht="12" customHeight="1">
      <c r="B2" s="35" t="s">
        <v>268</v>
      </c>
      <c r="C2" s="35" t="s">
        <v>269</v>
      </c>
      <c r="D2" s="614" t="s">
        <v>374</v>
      </c>
      <c r="E2" s="552" t="s">
        <v>377</v>
      </c>
    </row>
    <row r="3" spans="2:5" ht="12" customHeight="1">
      <c r="B3" s="35"/>
      <c r="C3" s="35"/>
      <c r="D3" s="615" t="s">
        <v>375</v>
      </c>
      <c r="E3" s="552"/>
    </row>
    <row r="4" spans="2:4" ht="12" customHeight="1">
      <c r="B4" s="42"/>
      <c r="C4" s="42"/>
      <c r="D4" s="616"/>
    </row>
    <row r="5" spans="1:4" ht="15.75" customHeight="1">
      <c r="A5" s="284" t="s">
        <v>237</v>
      </c>
      <c r="B5" s="42"/>
      <c r="C5" s="42"/>
      <c r="D5" s="616"/>
    </row>
    <row r="6" spans="1:4" ht="15.75" customHeight="1">
      <c r="A6" s="443" t="s">
        <v>331</v>
      </c>
      <c r="B6" s="540"/>
      <c r="C6" s="540"/>
      <c r="D6" s="617"/>
    </row>
    <row r="7" spans="2:4" ht="22.5" customHeight="1">
      <c r="B7" s="42"/>
      <c r="C7" s="42"/>
      <c r="D7" s="616"/>
    </row>
    <row r="8" spans="1:4" ht="16.5" customHeight="1">
      <c r="A8" s="327" t="s">
        <v>0</v>
      </c>
      <c r="B8" s="88"/>
      <c r="C8" s="6"/>
      <c r="D8" s="376"/>
    </row>
    <row r="9" spans="1:4" ht="21.75" customHeight="1">
      <c r="A9" s="54"/>
      <c r="B9" s="88"/>
      <c r="C9" s="6"/>
      <c r="D9" s="376"/>
    </row>
    <row r="10" spans="1:5" ht="12" customHeight="1">
      <c r="A10" s="425" t="s">
        <v>260</v>
      </c>
      <c r="B10" s="428">
        <f>SUM(B12)</f>
        <v>969</v>
      </c>
      <c r="C10" s="428">
        <f>SUM(C12)</f>
        <v>969</v>
      </c>
      <c r="D10" s="428">
        <f>SUM(D12)</f>
        <v>498</v>
      </c>
      <c r="E10" s="655">
        <f>SUM(E12)</f>
        <v>824</v>
      </c>
    </row>
    <row r="11" spans="3:4" ht="12" customHeight="1">
      <c r="C11" s="6"/>
      <c r="D11" s="376"/>
    </row>
    <row r="12" spans="1:5" ht="12" customHeight="1">
      <c r="A12" s="51" t="s">
        <v>234</v>
      </c>
      <c r="B12" s="143">
        <v>969</v>
      </c>
      <c r="C12" s="144">
        <v>969</v>
      </c>
      <c r="D12" s="618">
        <v>498</v>
      </c>
      <c r="E12" s="1">
        <v>824</v>
      </c>
    </row>
    <row r="13" spans="1:4" ht="12" customHeight="1">
      <c r="A13" s="771" t="s">
        <v>353</v>
      </c>
      <c r="B13" s="771"/>
      <c r="C13" s="771"/>
      <c r="D13" s="771"/>
    </row>
    <row r="14" spans="1:4" ht="12" customHeight="1">
      <c r="A14" s="772"/>
      <c r="B14" s="772"/>
      <c r="C14" s="772"/>
      <c r="D14" s="772"/>
    </row>
    <row r="15" spans="1:5" ht="12" customHeight="1">
      <c r="A15" s="425" t="s">
        <v>261</v>
      </c>
      <c r="B15" s="428">
        <f>SUM(B17:B17)</f>
        <v>3420</v>
      </c>
      <c r="C15" s="428">
        <f>SUM(C17:C17)</f>
        <v>3420</v>
      </c>
      <c r="D15" s="428">
        <f>SUM(D17:D17)</f>
        <v>1690</v>
      </c>
      <c r="E15" s="655">
        <f>SUM(E17:E17)</f>
        <v>3380</v>
      </c>
    </row>
    <row r="16" spans="3:4" ht="12" customHeight="1">
      <c r="C16" s="6"/>
      <c r="D16" s="376"/>
    </row>
    <row r="17" spans="1:5" ht="12" customHeight="1">
      <c r="A17" s="51" t="s">
        <v>235</v>
      </c>
      <c r="B17" s="143">
        <v>3420</v>
      </c>
      <c r="C17" s="143">
        <v>3420</v>
      </c>
      <c r="D17" s="619">
        <v>1690</v>
      </c>
      <c r="E17" s="646">
        <v>3380</v>
      </c>
    </row>
    <row r="18" spans="1:4" ht="12" customHeight="1">
      <c r="A18" s="773"/>
      <c r="B18" s="773"/>
      <c r="C18" s="773"/>
      <c r="D18" s="620"/>
    </row>
    <row r="19" spans="1:5" ht="12" customHeight="1">
      <c r="A19" s="425" t="s">
        <v>259</v>
      </c>
      <c r="B19" s="426">
        <f>SUM(B20)</f>
        <v>12555</v>
      </c>
      <c r="C19" s="426">
        <f>SUM(C20)</f>
        <v>12555</v>
      </c>
      <c r="D19" s="426">
        <f>SUM(D20)</f>
        <v>6278</v>
      </c>
      <c r="E19" s="656">
        <f>SUM(E20)</f>
        <v>12555</v>
      </c>
    </row>
    <row r="20" spans="1:5" ht="12" customHeight="1">
      <c r="A20" s="93" t="s">
        <v>371</v>
      </c>
      <c r="B20" s="144">
        <v>12555</v>
      </c>
      <c r="C20" s="144">
        <v>12555</v>
      </c>
      <c r="D20" s="621">
        <v>6278</v>
      </c>
      <c r="E20" s="646">
        <v>12555</v>
      </c>
    </row>
    <row r="21" spans="3:4" ht="12" customHeight="1">
      <c r="C21" s="6"/>
      <c r="D21" s="376"/>
    </row>
    <row r="22" spans="1:5" ht="16.5" customHeight="1">
      <c r="A22" s="541" t="s">
        <v>5</v>
      </c>
      <c r="B22" s="444">
        <f>SUM(B10+B15+B19)</f>
        <v>16944</v>
      </c>
      <c r="C22" s="444">
        <f>SUM(C10+C15+C19)</f>
        <v>16944</v>
      </c>
      <c r="D22" s="444">
        <f>SUM(D10+D15+D19)</f>
        <v>8466</v>
      </c>
      <c r="E22" s="444">
        <f>SUM(E10+E15+E19)</f>
        <v>16759</v>
      </c>
    </row>
    <row r="23" spans="2:4" ht="12" customHeight="1">
      <c r="B23" s="42"/>
      <c r="C23" s="42"/>
      <c r="D23" s="616"/>
    </row>
    <row r="24" spans="2:4" ht="13.5" customHeight="1">
      <c r="B24" s="42"/>
      <c r="C24" s="42"/>
      <c r="D24" s="616"/>
    </row>
    <row r="25" spans="1:2" ht="16.5" customHeight="1">
      <c r="A25" s="327" t="s">
        <v>333</v>
      </c>
      <c r="B25" s="88"/>
    </row>
    <row r="26" ht="12" customHeight="1"/>
    <row r="27" ht="6.75" customHeight="1"/>
    <row r="28" spans="1:5" ht="12" customHeight="1">
      <c r="A28" s="55" t="s">
        <v>160</v>
      </c>
      <c r="B28" s="56">
        <v>166</v>
      </c>
      <c r="C28" s="60">
        <v>166</v>
      </c>
      <c r="D28" s="441">
        <f>SUM(D29)</f>
        <v>0</v>
      </c>
      <c r="E28" s="659">
        <v>166</v>
      </c>
    </row>
    <row r="29" spans="1:5" ht="12" customHeight="1">
      <c r="A29" s="57" t="s">
        <v>223</v>
      </c>
      <c r="B29" s="44"/>
      <c r="C29" s="44"/>
      <c r="E29" s="44"/>
    </row>
    <row r="30" spans="1:5" ht="10.5" customHeight="1">
      <c r="A30" s="57"/>
      <c r="B30" s="44"/>
      <c r="C30" s="44"/>
      <c r="E30" s="44"/>
    </row>
    <row r="31" spans="1:5" ht="12" customHeight="1">
      <c r="A31" s="59" t="s">
        <v>161</v>
      </c>
      <c r="B31" s="60">
        <v>24583</v>
      </c>
      <c r="C31" s="60">
        <v>24583</v>
      </c>
      <c r="D31" s="441">
        <v>13248</v>
      </c>
      <c r="E31" s="659">
        <v>25797</v>
      </c>
    </row>
    <row r="32" spans="1:5" ht="12" customHeight="1">
      <c r="A32" s="53" t="s">
        <v>244</v>
      </c>
      <c r="B32" s="48"/>
      <c r="C32" s="48"/>
      <c r="E32" s="48"/>
    </row>
    <row r="33" spans="2:5" ht="12" customHeight="1">
      <c r="B33" s="48"/>
      <c r="C33" s="48"/>
      <c r="E33" s="48"/>
    </row>
    <row r="34" spans="1:5" ht="12" customHeight="1">
      <c r="A34" s="59" t="s">
        <v>162</v>
      </c>
      <c r="B34" s="60">
        <f>SUM(B35:B36)</f>
        <v>48330</v>
      </c>
      <c r="C34" s="60">
        <f>SUM(C35:C38)</f>
        <v>48330</v>
      </c>
      <c r="D34" s="441">
        <f>SUM(D35:D38)</f>
        <v>0</v>
      </c>
      <c r="E34" s="659">
        <f>SUM(E35:E38)</f>
        <v>61770</v>
      </c>
    </row>
    <row r="35" spans="1:5" ht="12" customHeight="1">
      <c r="A35" s="61" t="s">
        <v>449</v>
      </c>
      <c r="B35" s="47">
        <v>3330</v>
      </c>
      <c r="C35" s="6">
        <v>3330</v>
      </c>
      <c r="D35" s="622">
        <v>0</v>
      </c>
      <c r="E35" s="6">
        <v>3330</v>
      </c>
    </row>
    <row r="36" spans="1:5" ht="12" customHeight="1">
      <c r="A36" s="61" t="s">
        <v>382</v>
      </c>
      <c r="B36" s="47">
        <v>45000</v>
      </c>
      <c r="C36" s="47">
        <v>45000</v>
      </c>
      <c r="D36" s="622">
        <v>0</v>
      </c>
      <c r="E36" s="47">
        <v>45000</v>
      </c>
    </row>
    <row r="37" spans="1:5" ht="12" customHeight="1">
      <c r="A37" s="61" t="s">
        <v>515</v>
      </c>
      <c r="B37" s="622">
        <v>0</v>
      </c>
      <c r="C37" s="622">
        <v>0</v>
      </c>
      <c r="D37" s="622">
        <v>0</v>
      </c>
      <c r="E37" s="47">
        <v>13440</v>
      </c>
    </row>
    <row r="38" spans="1:5" ht="12" customHeight="1">
      <c r="A38" s="61"/>
      <c r="B38" s="47"/>
      <c r="C38" s="47"/>
      <c r="D38" s="622"/>
      <c r="E38" s="47"/>
    </row>
    <row r="39" spans="1:5" ht="12" customHeight="1">
      <c r="A39" s="67" t="s">
        <v>163</v>
      </c>
      <c r="B39" s="62">
        <v>1660</v>
      </c>
      <c r="C39" s="62">
        <v>1660</v>
      </c>
      <c r="D39" s="441">
        <v>0</v>
      </c>
      <c r="E39" s="660">
        <v>1660</v>
      </c>
    </row>
    <row r="40" spans="1:5" ht="12" customHeight="1">
      <c r="A40" s="70" t="s">
        <v>334</v>
      </c>
      <c r="B40" s="44"/>
      <c r="C40" s="44"/>
      <c r="D40" s="623"/>
      <c r="E40" s="44"/>
    </row>
    <row r="41" spans="1:6" ht="9" customHeight="1">
      <c r="A41" s="70"/>
      <c r="B41" s="44"/>
      <c r="C41" s="44"/>
      <c r="D41" s="623"/>
      <c r="E41" s="44"/>
      <c r="F41" s="174"/>
    </row>
    <row r="42" spans="1:6" ht="12" customHeight="1">
      <c r="A42" s="67" t="s">
        <v>335</v>
      </c>
      <c r="B42" s="60">
        <f>SUM(B43)</f>
        <v>1166</v>
      </c>
      <c r="C42" s="60">
        <f>SUM(C43)</f>
        <v>1166</v>
      </c>
      <c r="D42" s="441">
        <f>SUM(D43)</f>
        <v>442</v>
      </c>
      <c r="E42" s="659">
        <f>SUM(E43)</f>
        <v>1166</v>
      </c>
      <c r="F42" s="204"/>
    </row>
    <row r="43" spans="1:6" ht="12" customHeight="1">
      <c r="A43" s="328" t="s">
        <v>336</v>
      </c>
      <c r="B43" s="47">
        <v>1166</v>
      </c>
      <c r="C43" s="47">
        <v>1166</v>
      </c>
      <c r="D43" s="622">
        <v>442</v>
      </c>
      <c r="E43" s="47">
        <v>1166</v>
      </c>
      <c r="F43" s="174"/>
    </row>
    <row r="44" ht="12" customHeight="1">
      <c r="A44" s="71"/>
    </row>
    <row r="45" spans="1:5" ht="12" customHeight="1">
      <c r="A45" s="67" t="s">
        <v>279</v>
      </c>
      <c r="B45" s="62">
        <v>12555</v>
      </c>
      <c r="C45" s="62">
        <v>12555</v>
      </c>
      <c r="D45" s="442">
        <v>6278</v>
      </c>
      <c r="E45" s="660">
        <v>12555</v>
      </c>
    </row>
    <row r="46" ht="12" customHeight="1">
      <c r="A46" s="71"/>
    </row>
    <row r="47" spans="1:5" ht="12" customHeight="1">
      <c r="A47" s="67" t="s">
        <v>280</v>
      </c>
      <c r="B47" s="60">
        <v>184</v>
      </c>
      <c r="C47" s="60">
        <v>184</v>
      </c>
      <c r="D47" s="441">
        <v>157</v>
      </c>
      <c r="E47" s="659">
        <v>315</v>
      </c>
    </row>
    <row r="48" spans="1:5" ht="12" customHeight="1">
      <c r="A48" s="72" t="s">
        <v>222</v>
      </c>
      <c r="C48" s="6"/>
      <c r="D48" s="376"/>
      <c r="E48" s="6"/>
    </row>
    <row r="49" spans="1:5" ht="12" customHeight="1">
      <c r="A49" s="72"/>
      <c r="C49" s="6"/>
      <c r="D49" s="376"/>
      <c r="E49" s="6"/>
    </row>
    <row r="50" spans="1:5" ht="9" customHeight="1">
      <c r="A50" s="58"/>
      <c r="C50" s="6"/>
      <c r="D50" s="376"/>
      <c r="E50" s="6"/>
    </row>
    <row r="51" spans="1:6" s="5" customFormat="1" ht="15.75" customHeight="1">
      <c r="A51" s="538" t="s">
        <v>367</v>
      </c>
      <c r="B51" s="177">
        <f>SUM(B28+B31+B34+B39+B42+B45+B47)</f>
        <v>88644</v>
      </c>
      <c r="C51" s="177">
        <f>SUM(C28+C31+C34+C39+C42+C45+C47)</f>
        <v>88644</v>
      </c>
      <c r="D51" s="177">
        <f>SUM(D28+D31+D34+D39+D42+D45+D47)</f>
        <v>20125</v>
      </c>
      <c r="E51" s="177">
        <f>SUM(E28+E31+E34+E39+E42+E45+E47)</f>
        <v>103429</v>
      </c>
      <c r="F51" s="1"/>
    </row>
    <row r="52" spans="1:4" ht="12" customHeight="1">
      <c r="A52" s="86"/>
      <c r="B52" s="329"/>
      <c r="C52" s="329"/>
      <c r="D52" s="329"/>
    </row>
    <row r="53" ht="8.25" customHeight="1"/>
    <row r="54" spans="1:5" ht="12.75" customHeight="1">
      <c r="A54" s="770" t="s">
        <v>538</v>
      </c>
      <c r="B54" s="770"/>
      <c r="C54" s="770"/>
      <c r="D54" s="770"/>
      <c r="E54" s="770"/>
    </row>
    <row r="55" spans="1:5" ht="12.75" customHeight="1">
      <c r="A55" s="770" t="s">
        <v>573</v>
      </c>
      <c r="B55" s="770"/>
      <c r="C55" s="770"/>
      <c r="D55" s="770"/>
      <c r="E55" s="770"/>
    </row>
    <row r="56" spans="1:5" ht="12.75" customHeight="1">
      <c r="A56" s="770" t="s">
        <v>574</v>
      </c>
      <c r="B56" s="770"/>
      <c r="C56" s="770"/>
      <c r="D56" s="770"/>
      <c r="E56" s="770"/>
    </row>
    <row r="57" ht="12.75" customHeight="1">
      <c r="A57" s="1" t="s">
        <v>537</v>
      </c>
    </row>
    <row r="58" spans="1:5" ht="12.75" customHeight="1">
      <c r="A58" s="770" t="s">
        <v>582</v>
      </c>
      <c r="B58" s="770"/>
      <c r="C58" s="770"/>
      <c r="D58" s="770"/>
      <c r="E58" s="770"/>
    </row>
    <row r="59" spans="1:5" ht="12.75" customHeight="1">
      <c r="A59" s="770" t="s">
        <v>583</v>
      </c>
      <c r="B59" s="770"/>
      <c r="C59" s="770"/>
      <c r="D59" s="770"/>
      <c r="E59" s="770"/>
    </row>
    <row r="60" spans="1:5" ht="12.75" customHeight="1">
      <c r="A60" s="770" t="s">
        <v>584</v>
      </c>
      <c r="B60" s="770"/>
      <c r="C60" s="770"/>
      <c r="D60" s="770"/>
      <c r="E60" s="770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mergeCells count="10">
    <mergeCell ref="B1:E1"/>
    <mergeCell ref="A56:E56"/>
    <mergeCell ref="A55:E55"/>
    <mergeCell ref="A54:E54"/>
    <mergeCell ref="A60:E60"/>
    <mergeCell ref="A58:E58"/>
    <mergeCell ref="A59:E59"/>
    <mergeCell ref="A13:D13"/>
    <mergeCell ref="A14:D14"/>
    <mergeCell ref="A18:C18"/>
  </mergeCells>
  <printOptions/>
  <pageMargins left="0.98425196850393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00"/>
  <sheetViews>
    <sheetView zoomScalePageLayoutView="0" workbookViewId="0" topLeftCell="A1">
      <selection activeCell="L153" sqref="L153"/>
    </sheetView>
  </sheetViews>
  <sheetFormatPr defaultColWidth="9.140625" defaultRowHeight="12.75"/>
  <cols>
    <col min="1" max="1" width="41.57421875" style="40" customWidth="1"/>
    <col min="2" max="2" width="13.421875" style="41" customWidth="1"/>
    <col min="3" max="3" width="12.421875" style="41" customWidth="1"/>
    <col min="4" max="4" width="11.57421875" style="41" customWidth="1"/>
    <col min="5" max="5" width="12.421875" style="648" customWidth="1"/>
    <col min="6" max="6" width="9.140625" style="40" customWidth="1"/>
    <col min="7" max="7" width="8.421875" style="0" customWidth="1"/>
    <col min="8" max="16384" width="9.140625" style="40" customWidth="1"/>
  </cols>
  <sheetData>
    <row r="1" spans="2:7" ht="12" customHeight="1">
      <c r="B1" s="788" t="s">
        <v>418</v>
      </c>
      <c r="C1" s="788"/>
      <c r="D1" s="788"/>
      <c r="E1" s="788"/>
      <c r="G1" s="40"/>
    </row>
    <row r="2" spans="2:7" ht="12" customHeight="1">
      <c r="B2" s="35" t="s">
        <v>268</v>
      </c>
      <c r="C2" s="35" t="s">
        <v>269</v>
      </c>
      <c r="D2" s="614" t="s">
        <v>374</v>
      </c>
      <c r="E2" s="741" t="s">
        <v>377</v>
      </c>
      <c r="G2" s="96"/>
    </row>
    <row r="3" spans="2:7" ht="12" customHeight="1">
      <c r="B3" s="35"/>
      <c r="C3" s="35"/>
      <c r="D3" s="615" t="s">
        <v>375</v>
      </c>
      <c r="E3" s="742"/>
      <c r="G3" s="40"/>
    </row>
    <row r="4" spans="2:7" ht="8.25" customHeight="1">
      <c r="B4" s="35"/>
      <c r="C4" s="35"/>
      <c r="D4" s="614"/>
      <c r="G4" s="677"/>
    </row>
    <row r="5" spans="1:7" ht="16.5" customHeight="1">
      <c r="A5" s="207" t="s">
        <v>237</v>
      </c>
      <c r="B5" s="42"/>
      <c r="C5" s="42"/>
      <c r="D5" s="616"/>
      <c r="G5" s="677"/>
    </row>
    <row r="6" spans="1:7" ht="17.25" customHeight="1">
      <c r="A6" s="183" t="s">
        <v>158</v>
      </c>
      <c r="B6" s="350"/>
      <c r="C6" s="42"/>
      <c r="D6" s="616"/>
      <c r="G6" s="677"/>
    </row>
    <row r="7" spans="1:7" ht="12.75" customHeight="1">
      <c r="A7" s="789"/>
      <c r="B7" s="789"/>
      <c r="C7" s="789"/>
      <c r="D7" s="789"/>
      <c r="G7" s="678"/>
    </row>
    <row r="8" spans="1:7" s="1" customFormat="1" ht="18">
      <c r="A8" s="54" t="s">
        <v>0</v>
      </c>
      <c r="B8" s="6"/>
      <c r="C8" s="6"/>
      <c r="D8" s="376"/>
      <c r="E8" s="5"/>
      <c r="G8" s="675"/>
    </row>
    <row r="9" spans="2:7" s="1" customFormat="1" ht="11.25" customHeight="1">
      <c r="B9" s="6"/>
      <c r="C9" s="6"/>
      <c r="D9" s="376"/>
      <c r="E9" s="5"/>
      <c r="G9" s="675"/>
    </row>
    <row r="10" spans="1:7" s="3" customFormat="1" ht="14.25" customHeight="1">
      <c r="A10" s="539" t="s">
        <v>1</v>
      </c>
      <c r="B10" s="429">
        <f>SUM(B12+B15+B20+B34+B68)</f>
        <v>1489938</v>
      </c>
      <c r="C10" s="429">
        <f>SUM(C12+C15+C20+C34+C68)</f>
        <v>1489938</v>
      </c>
      <c r="D10" s="429">
        <f>SUM(D12+D15+D20+D34+D68)</f>
        <v>662656</v>
      </c>
      <c r="E10" s="663">
        <f>SUM(E12+E15+E20+E34+E68)</f>
        <v>1343308</v>
      </c>
      <c r="G10" s="675"/>
    </row>
    <row r="11" spans="2:7" s="1" customFormat="1" ht="12" customHeight="1">
      <c r="B11" s="6"/>
      <c r="C11" s="6"/>
      <c r="D11" s="376"/>
      <c r="E11" s="664"/>
      <c r="G11" s="675"/>
    </row>
    <row r="12" spans="1:7" s="1" customFormat="1" ht="12" customHeight="1">
      <c r="A12" s="43" t="s">
        <v>2</v>
      </c>
      <c r="B12" s="44">
        <v>74815</v>
      </c>
      <c r="C12" s="44">
        <v>74815</v>
      </c>
      <c r="D12" s="623">
        <v>51880</v>
      </c>
      <c r="E12" s="623">
        <v>88260</v>
      </c>
      <c r="G12" s="675"/>
    </row>
    <row r="13" spans="1:7" s="1" customFormat="1" ht="12" customHeight="1">
      <c r="A13" s="757" t="s">
        <v>447</v>
      </c>
      <c r="B13" s="757"/>
      <c r="C13" s="757"/>
      <c r="D13" s="757"/>
      <c r="E13" s="757"/>
      <c r="G13" s="675"/>
    </row>
    <row r="14" spans="2:7" s="1" customFormat="1" ht="9.75" customHeight="1">
      <c r="B14" s="6"/>
      <c r="C14" s="6"/>
      <c r="D14" s="376"/>
      <c r="E14" s="647"/>
      <c r="G14" s="675"/>
    </row>
    <row r="15" spans="1:7" s="1" customFormat="1" ht="12" customHeight="1">
      <c r="A15" s="43" t="s">
        <v>164</v>
      </c>
      <c r="B15" s="44">
        <v>213572</v>
      </c>
      <c r="C15" s="44">
        <v>213572</v>
      </c>
      <c r="D15" s="623">
        <v>118314</v>
      </c>
      <c r="E15" s="664">
        <v>213572</v>
      </c>
      <c r="G15" s="675"/>
    </row>
    <row r="16" spans="1:7" s="1" customFormat="1" ht="12" customHeight="1">
      <c r="A16" s="770" t="s">
        <v>428</v>
      </c>
      <c r="B16" s="770"/>
      <c r="C16" s="770"/>
      <c r="D16" s="770"/>
      <c r="E16" s="770"/>
      <c r="G16" s="675"/>
    </row>
    <row r="17" spans="1:7" s="1" customFormat="1" ht="12" customHeight="1">
      <c r="A17" s="770" t="s">
        <v>426</v>
      </c>
      <c r="B17" s="770"/>
      <c r="C17" s="770"/>
      <c r="D17" s="770"/>
      <c r="E17" s="770"/>
      <c r="G17" s="675"/>
    </row>
    <row r="18" spans="1:7" s="1" customFormat="1" ht="12" customHeight="1">
      <c r="A18" s="757" t="s">
        <v>427</v>
      </c>
      <c r="B18" s="757"/>
      <c r="C18" s="757"/>
      <c r="D18" s="757"/>
      <c r="E18" s="757"/>
      <c r="G18" s="675"/>
    </row>
    <row r="19" spans="1:7" s="1" customFormat="1" ht="10.5" customHeight="1">
      <c r="A19" s="757"/>
      <c r="B19" s="773"/>
      <c r="C19" s="773"/>
      <c r="D19" s="773"/>
      <c r="E19" s="647"/>
      <c r="G19" s="679"/>
    </row>
    <row r="20" spans="1:7" s="1" customFormat="1" ht="12" customHeight="1">
      <c r="A20" s="43" t="s">
        <v>3</v>
      </c>
      <c r="B20" s="44">
        <f>SUM(B21:B22)</f>
        <v>239107</v>
      </c>
      <c r="C20" s="44">
        <f>SUM(C21:C22)</f>
        <v>239107</v>
      </c>
      <c r="D20" s="623">
        <f>SUM(D21:D22)</f>
        <v>130025</v>
      </c>
      <c r="E20" s="623">
        <f>SUM(E21:E22)</f>
        <v>253107</v>
      </c>
      <c r="G20" s="675"/>
    </row>
    <row r="21" spans="1:7" s="1" customFormat="1" ht="12" customHeight="1">
      <c r="A21" s="31" t="s">
        <v>98</v>
      </c>
      <c r="B21" s="6">
        <v>152100</v>
      </c>
      <c r="C21" s="6">
        <v>152100</v>
      </c>
      <c r="D21" s="376">
        <v>80834</v>
      </c>
      <c r="E21" s="665">
        <v>160100</v>
      </c>
      <c r="G21" s="674"/>
    </row>
    <row r="22" spans="1:7" s="1" customFormat="1" ht="12" customHeight="1">
      <c r="A22" s="31" t="s">
        <v>99</v>
      </c>
      <c r="B22" s="6">
        <v>87007</v>
      </c>
      <c r="C22" s="6">
        <v>87007</v>
      </c>
      <c r="D22" s="376">
        <v>49191</v>
      </c>
      <c r="E22" s="665">
        <v>93007</v>
      </c>
      <c r="G22" s="675"/>
    </row>
    <row r="23" spans="1:7" s="1" customFormat="1" ht="6.75" customHeight="1">
      <c r="A23" s="31"/>
      <c r="B23" s="6"/>
      <c r="C23" s="6"/>
      <c r="D23" s="376"/>
      <c r="E23" s="647"/>
      <c r="G23" s="675"/>
    </row>
    <row r="24" spans="1:7" s="1" customFormat="1" ht="12" customHeight="1">
      <c r="A24" s="770" t="s">
        <v>429</v>
      </c>
      <c r="B24" s="770"/>
      <c r="C24" s="770"/>
      <c r="D24" s="770"/>
      <c r="E24" s="770"/>
      <c r="G24" s="675"/>
    </row>
    <row r="25" spans="1:7" s="1" customFormat="1" ht="12" customHeight="1">
      <c r="A25" s="772" t="s">
        <v>473</v>
      </c>
      <c r="B25" s="772"/>
      <c r="C25" s="772"/>
      <c r="D25" s="772"/>
      <c r="E25" s="647"/>
      <c r="G25" s="675"/>
    </row>
    <row r="26" spans="1:7" s="1" customFormat="1" ht="12" customHeight="1">
      <c r="A26" s="770" t="s">
        <v>451</v>
      </c>
      <c r="B26" s="770"/>
      <c r="C26" s="770"/>
      <c r="D26" s="770"/>
      <c r="E26" s="770"/>
      <c r="G26" s="675"/>
    </row>
    <row r="27" spans="1:7" s="1" customFormat="1" ht="12" customHeight="1">
      <c r="A27" s="770" t="s">
        <v>448</v>
      </c>
      <c r="B27" s="770"/>
      <c r="C27" s="770"/>
      <c r="D27" s="770"/>
      <c r="E27" s="770"/>
      <c r="G27" s="675"/>
    </row>
    <row r="28" spans="1:7" s="1" customFormat="1" ht="12" customHeight="1">
      <c r="A28" s="772" t="s">
        <v>452</v>
      </c>
      <c r="B28" s="772"/>
      <c r="C28" s="772"/>
      <c r="D28" s="772"/>
      <c r="E28" s="772"/>
      <c r="G28" s="675"/>
    </row>
    <row r="29" spans="1:7" s="1" customFormat="1" ht="12" customHeight="1">
      <c r="A29" s="770" t="s">
        <v>490</v>
      </c>
      <c r="B29" s="770"/>
      <c r="C29" s="770"/>
      <c r="D29" s="770"/>
      <c r="E29" s="770"/>
      <c r="G29" s="675"/>
    </row>
    <row r="30" spans="1:7" s="1" customFormat="1" ht="12" customHeight="1">
      <c r="A30" s="772" t="s">
        <v>570</v>
      </c>
      <c r="B30" s="772"/>
      <c r="C30" s="772"/>
      <c r="D30" s="772"/>
      <c r="E30" s="772"/>
      <c r="G30" s="675"/>
    </row>
    <row r="31" spans="1:7" s="1" customFormat="1" ht="12" customHeight="1">
      <c r="A31" s="770" t="s">
        <v>472</v>
      </c>
      <c r="B31" s="770"/>
      <c r="C31" s="770"/>
      <c r="D31" s="770"/>
      <c r="E31" s="770"/>
      <c r="G31" s="675"/>
    </row>
    <row r="32" spans="1:7" s="1" customFormat="1" ht="12" customHeight="1">
      <c r="A32" s="1" t="s">
        <v>569</v>
      </c>
      <c r="B32" s="6"/>
      <c r="C32" s="6"/>
      <c r="D32" s="6"/>
      <c r="E32" s="647"/>
      <c r="G32" s="675"/>
    </row>
    <row r="33" spans="2:7" s="1" customFormat="1" ht="10.5" customHeight="1">
      <c r="B33" s="6"/>
      <c r="C33" s="6"/>
      <c r="D33" s="6"/>
      <c r="E33" s="647"/>
      <c r="G33" s="675"/>
    </row>
    <row r="34" spans="1:7" s="1" customFormat="1" ht="12" customHeight="1">
      <c r="A34" s="43" t="s">
        <v>100</v>
      </c>
      <c r="B34" s="44">
        <f>SUM(B41+B44+B48+B52+B56+B60)</f>
        <v>496150</v>
      </c>
      <c r="C34" s="44">
        <f>SUM(C41+C44+C48+C52+C56+C60)</f>
        <v>496150</v>
      </c>
      <c r="D34" s="623">
        <f>SUM(D41+D44+D48+D52+D56+D60)</f>
        <v>180079</v>
      </c>
      <c r="E34" s="623">
        <f>SUM(E41+E44+E48+E52+E56+E60)</f>
        <v>404572</v>
      </c>
      <c r="G34" s="675"/>
    </row>
    <row r="35" spans="1:7" s="1" customFormat="1" ht="12" customHeight="1">
      <c r="A35" s="770" t="s">
        <v>450</v>
      </c>
      <c r="B35" s="770"/>
      <c r="C35" s="770"/>
      <c r="D35" s="770"/>
      <c r="E35" s="770"/>
      <c r="G35" s="675"/>
    </row>
    <row r="36" spans="1:7" s="1" customFormat="1" ht="12" customHeight="1">
      <c r="A36" s="770" t="s">
        <v>455</v>
      </c>
      <c r="B36" s="770"/>
      <c r="C36" s="770"/>
      <c r="D36" s="770"/>
      <c r="E36" s="770"/>
      <c r="G36" s="675"/>
    </row>
    <row r="37" spans="1:7" s="1" customFormat="1" ht="12" customHeight="1">
      <c r="A37" s="770" t="s">
        <v>459</v>
      </c>
      <c r="B37" s="770"/>
      <c r="C37" s="770"/>
      <c r="D37" s="770"/>
      <c r="E37" s="770"/>
      <c r="G37" s="675"/>
    </row>
    <row r="38" spans="1:7" s="1" customFormat="1" ht="12" customHeight="1">
      <c r="A38" s="792" t="s">
        <v>456</v>
      </c>
      <c r="B38" s="792"/>
      <c r="C38" s="792"/>
      <c r="D38" s="792"/>
      <c r="E38" s="792"/>
      <c r="G38" s="675"/>
    </row>
    <row r="39" spans="1:7" s="1" customFormat="1" ht="12" customHeight="1">
      <c r="A39" s="770" t="s">
        <v>460</v>
      </c>
      <c r="B39" s="781"/>
      <c r="C39" s="781"/>
      <c r="D39" s="781"/>
      <c r="E39" s="781"/>
      <c r="G39" s="675"/>
    </row>
    <row r="40" spans="1:7" s="5" customFormat="1" ht="9.75" customHeight="1">
      <c r="A40" s="773"/>
      <c r="B40" s="773"/>
      <c r="C40" s="773"/>
      <c r="D40" s="773"/>
      <c r="E40" s="647"/>
      <c r="G40" s="675"/>
    </row>
    <row r="41" spans="1:7" s="5" customFormat="1" ht="12" customHeight="1">
      <c r="A41" s="46" t="s">
        <v>134</v>
      </c>
      <c r="B41" s="6">
        <v>6450</v>
      </c>
      <c r="C41" s="6">
        <v>6450</v>
      </c>
      <c r="D41" s="376">
        <v>2619</v>
      </c>
      <c r="E41" s="665">
        <v>5719</v>
      </c>
      <c r="G41" s="675"/>
    </row>
    <row r="42" spans="1:7" s="5" customFormat="1" ht="12" customHeight="1">
      <c r="A42" s="772" t="s">
        <v>399</v>
      </c>
      <c r="B42" s="772"/>
      <c r="C42" s="772"/>
      <c r="D42" s="772"/>
      <c r="E42" s="664"/>
      <c r="G42" s="680"/>
    </row>
    <row r="43" spans="1:7" s="1" customFormat="1" ht="9.75" customHeight="1">
      <c r="A43" s="4"/>
      <c r="B43" s="7"/>
      <c r="C43" s="7"/>
      <c r="D43" s="7"/>
      <c r="E43" s="664"/>
      <c r="G43" s="675"/>
    </row>
    <row r="44" spans="1:7" s="1" customFormat="1" ht="12" customHeight="1">
      <c r="A44" s="46" t="s">
        <v>135</v>
      </c>
      <c r="B44" s="6">
        <v>5362</v>
      </c>
      <c r="C44" s="6">
        <v>5362</v>
      </c>
      <c r="D44" s="376">
        <v>884</v>
      </c>
      <c r="E44" s="665">
        <v>3097</v>
      </c>
      <c r="G44" s="674"/>
    </row>
    <row r="45" spans="1:7" s="1" customFormat="1" ht="12" customHeight="1">
      <c r="A45" s="770" t="s">
        <v>431</v>
      </c>
      <c r="B45" s="770"/>
      <c r="C45" s="770"/>
      <c r="D45" s="770"/>
      <c r="E45" s="770"/>
      <c r="G45" s="674"/>
    </row>
    <row r="46" spans="1:7" s="1" customFormat="1" ht="12" customHeight="1">
      <c r="A46" s="45" t="s">
        <v>430</v>
      </c>
      <c r="B46" s="213"/>
      <c r="C46" s="213"/>
      <c r="D46" s="213"/>
      <c r="E46" s="647"/>
      <c r="G46" s="675"/>
    </row>
    <row r="47" spans="2:7" s="1" customFormat="1" ht="10.5" customHeight="1">
      <c r="B47" s="6"/>
      <c r="C47" s="6"/>
      <c r="D47" s="6"/>
      <c r="E47" s="647"/>
      <c r="G47" s="675"/>
    </row>
    <row r="48" spans="1:7" s="1" customFormat="1" ht="12" customHeight="1">
      <c r="A48" s="46" t="s">
        <v>136</v>
      </c>
      <c r="B48" s="6">
        <v>1885</v>
      </c>
      <c r="C48" s="6">
        <v>1885</v>
      </c>
      <c r="D48" s="376">
        <v>979</v>
      </c>
      <c r="E48" s="665">
        <v>1502</v>
      </c>
      <c r="G48" s="675"/>
    </row>
    <row r="49" spans="1:7" s="1" customFormat="1" ht="12" customHeight="1">
      <c r="A49" s="770" t="s">
        <v>457</v>
      </c>
      <c r="B49" s="770"/>
      <c r="C49" s="770"/>
      <c r="D49" s="770"/>
      <c r="E49" s="770"/>
      <c r="G49" s="675"/>
    </row>
    <row r="50" spans="1:7" s="1" customFormat="1" ht="12" customHeight="1">
      <c r="A50" s="1" t="s">
        <v>458</v>
      </c>
      <c r="B50" s="6"/>
      <c r="C50" s="6"/>
      <c r="D50" s="6"/>
      <c r="E50" s="647"/>
      <c r="G50" s="676"/>
    </row>
    <row r="51" spans="2:7" s="1" customFormat="1" ht="9" customHeight="1">
      <c r="B51" s="6"/>
      <c r="C51" s="6"/>
      <c r="D51" s="6"/>
      <c r="E51" s="647"/>
      <c r="G51"/>
    </row>
    <row r="52" spans="1:7" s="1" customFormat="1" ht="12" customHeight="1">
      <c r="A52" s="46" t="s">
        <v>137</v>
      </c>
      <c r="B52" s="6">
        <v>7055</v>
      </c>
      <c r="C52" s="6">
        <v>7055</v>
      </c>
      <c r="D52" s="376">
        <v>1098</v>
      </c>
      <c r="E52" s="665">
        <v>2062</v>
      </c>
      <c r="G52"/>
    </row>
    <row r="53" spans="1:7" s="1" customFormat="1" ht="12" customHeight="1">
      <c r="A53" s="770" t="s">
        <v>474</v>
      </c>
      <c r="B53" s="770"/>
      <c r="C53" s="770"/>
      <c r="D53" s="770"/>
      <c r="E53" s="770"/>
      <c r="G53"/>
    </row>
    <row r="54" spans="1:7" s="1" customFormat="1" ht="12" customHeight="1">
      <c r="A54" s="772" t="s">
        <v>475</v>
      </c>
      <c r="B54" s="772"/>
      <c r="C54" s="772"/>
      <c r="D54" s="772"/>
      <c r="E54" s="772"/>
      <c r="G54"/>
    </row>
    <row r="55" spans="1:7" s="1" customFormat="1" ht="9.75" customHeight="1">
      <c r="A55" s="281"/>
      <c r="B55" s="281"/>
      <c r="C55" s="281"/>
      <c r="D55" s="281"/>
      <c r="E55" s="647"/>
      <c r="G55"/>
    </row>
    <row r="56" spans="1:7" s="1" customFormat="1" ht="12" customHeight="1">
      <c r="A56" s="46" t="s">
        <v>138</v>
      </c>
      <c r="B56" s="6">
        <v>41396</v>
      </c>
      <c r="C56" s="6">
        <v>41396</v>
      </c>
      <c r="D56" s="6">
        <v>20351</v>
      </c>
      <c r="E56" s="665">
        <v>35176</v>
      </c>
      <c r="G56"/>
    </row>
    <row r="57" spans="1:7" s="1" customFormat="1" ht="12" customHeight="1">
      <c r="A57" s="770" t="s">
        <v>576</v>
      </c>
      <c r="B57" s="770"/>
      <c r="C57" s="770"/>
      <c r="D57" s="770"/>
      <c r="E57" s="770"/>
      <c r="G57"/>
    </row>
    <row r="58" spans="1:7" s="1" customFormat="1" ht="12" customHeight="1">
      <c r="A58" s="772" t="s">
        <v>575</v>
      </c>
      <c r="B58" s="772"/>
      <c r="C58" s="772"/>
      <c r="D58" s="772"/>
      <c r="E58" s="647"/>
      <c r="G58"/>
    </row>
    <row r="59" spans="1:7" s="1" customFormat="1" ht="9.75" customHeight="1">
      <c r="A59" s="45"/>
      <c r="B59" s="45"/>
      <c r="C59" s="45"/>
      <c r="D59" s="45"/>
      <c r="E59" s="647"/>
      <c r="G59"/>
    </row>
    <row r="60" spans="1:7" s="1" customFormat="1" ht="12" customHeight="1">
      <c r="A60" s="46" t="s">
        <v>139</v>
      </c>
      <c r="B60" s="6">
        <v>434002</v>
      </c>
      <c r="C60" s="6">
        <v>434002</v>
      </c>
      <c r="D60" s="6">
        <v>154148</v>
      </c>
      <c r="E60" s="665">
        <v>357016</v>
      </c>
      <c r="G60"/>
    </row>
    <row r="61" spans="1:7" s="1" customFormat="1" ht="12" customHeight="1">
      <c r="A61" s="770" t="s">
        <v>444</v>
      </c>
      <c r="B61" s="770"/>
      <c r="C61" s="770"/>
      <c r="D61" s="770"/>
      <c r="E61" s="770"/>
      <c r="G61"/>
    </row>
    <row r="62" spans="1:7" s="1" customFormat="1" ht="12" customHeight="1">
      <c r="A62" s="770" t="s">
        <v>476</v>
      </c>
      <c r="B62" s="770"/>
      <c r="C62" s="770"/>
      <c r="D62" s="770"/>
      <c r="E62" s="770"/>
      <c r="G62"/>
    </row>
    <row r="63" spans="1:7" s="1" customFormat="1" ht="12" customHeight="1">
      <c r="A63" s="772" t="s">
        <v>477</v>
      </c>
      <c r="B63" s="772"/>
      <c r="C63" s="772"/>
      <c r="D63" s="772"/>
      <c r="E63" s="281"/>
      <c r="G63"/>
    </row>
    <row r="64" spans="1:7" s="1" customFormat="1" ht="12" customHeight="1">
      <c r="A64" s="281"/>
      <c r="B64" s="788" t="s">
        <v>418</v>
      </c>
      <c r="C64" s="788"/>
      <c r="D64" s="788"/>
      <c r="E64" s="788"/>
      <c r="G64"/>
    </row>
    <row r="65" spans="1:7" s="1" customFormat="1" ht="12" customHeight="1">
      <c r="A65" s="281"/>
      <c r="B65" s="35" t="s">
        <v>268</v>
      </c>
      <c r="C65" s="35" t="s">
        <v>269</v>
      </c>
      <c r="D65" s="614" t="s">
        <v>374</v>
      </c>
      <c r="E65" s="741" t="s">
        <v>377</v>
      </c>
      <c r="G65"/>
    </row>
    <row r="66" spans="1:7" s="1" customFormat="1" ht="12" customHeight="1">
      <c r="A66" s="281"/>
      <c r="B66" s="35"/>
      <c r="C66" s="35"/>
      <c r="D66" s="615" t="s">
        <v>375</v>
      </c>
      <c r="E66" s="742"/>
      <c r="G66"/>
    </row>
    <row r="67" spans="1:7" s="1" customFormat="1" ht="12" customHeight="1">
      <c r="A67" s="45"/>
      <c r="B67" s="45"/>
      <c r="C67" s="45"/>
      <c r="D67" s="45"/>
      <c r="E67" s="647"/>
      <c r="G67"/>
    </row>
    <row r="68" spans="1:7" s="1" customFormat="1" ht="12" customHeight="1">
      <c r="A68" s="43" t="s">
        <v>97</v>
      </c>
      <c r="B68" s="44">
        <f>SUM(B69+B70+B71+B72+B73+B74)</f>
        <v>466294</v>
      </c>
      <c r="C68" s="44">
        <f>SUM(C69+C70+C71+C72+C73+C74)</f>
        <v>466294</v>
      </c>
      <c r="D68" s="623">
        <f>SUM(D69+D70+D71+D72+D73+D74+D75)</f>
        <v>182358</v>
      </c>
      <c r="E68" s="623">
        <f>SUM(E69+E70+E71+E72+E73+E74+E75)</f>
        <v>383797</v>
      </c>
      <c r="G68"/>
    </row>
    <row r="69" spans="1:7" s="1" customFormat="1" ht="12" customHeight="1">
      <c r="A69" s="31" t="s">
        <v>101</v>
      </c>
      <c r="B69" s="6">
        <v>9670</v>
      </c>
      <c r="C69" s="6">
        <v>9670</v>
      </c>
      <c r="D69" s="6">
        <v>2113</v>
      </c>
      <c r="E69" s="665">
        <v>2113</v>
      </c>
      <c r="G69"/>
    </row>
    <row r="70" spans="1:7" s="1" customFormat="1" ht="12" customHeight="1">
      <c r="A70" s="31" t="s">
        <v>267</v>
      </c>
      <c r="B70" s="6">
        <v>235245</v>
      </c>
      <c r="C70" s="6">
        <v>235245</v>
      </c>
      <c r="D70" s="6">
        <v>95899</v>
      </c>
      <c r="E70" s="665">
        <v>210595</v>
      </c>
      <c r="G70"/>
    </row>
    <row r="71" spans="1:7" s="1" customFormat="1" ht="12" customHeight="1">
      <c r="A71" s="31" t="s">
        <v>102</v>
      </c>
      <c r="B71" s="6">
        <v>54910</v>
      </c>
      <c r="C71" s="6">
        <v>54910</v>
      </c>
      <c r="D71" s="6">
        <v>19356</v>
      </c>
      <c r="E71" s="665">
        <v>25496</v>
      </c>
      <c r="G71"/>
    </row>
    <row r="72" spans="1:7" s="1" customFormat="1" ht="12" customHeight="1">
      <c r="A72" s="31" t="s">
        <v>104</v>
      </c>
      <c r="B72" s="6">
        <v>41568</v>
      </c>
      <c r="C72" s="6">
        <v>41568</v>
      </c>
      <c r="D72" s="6">
        <v>12390</v>
      </c>
      <c r="E72" s="665">
        <v>33168</v>
      </c>
      <c r="G72"/>
    </row>
    <row r="73" spans="1:7" s="1" customFormat="1" ht="12" customHeight="1">
      <c r="A73" s="31" t="s">
        <v>103</v>
      </c>
      <c r="B73" s="6">
        <v>122945</v>
      </c>
      <c r="C73" s="6">
        <v>122945</v>
      </c>
      <c r="D73" s="6">
        <v>51535</v>
      </c>
      <c r="E73" s="665">
        <v>110155</v>
      </c>
      <c r="G73"/>
    </row>
    <row r="74" spans="1:7" s="1" customFormat="1" ht="12" customHeight="1">
      <c r="A74" s="31" t="s">
        <v>130</v>
      </c>
      <c r="B74" s="6">
        <v>1956</v>
      </c>
      <c r="C74" s="6">
        <v>1956</v>
      </c>
      <c r="D74" s="6">
        <v>960</v>
      </c>
      <c r="E74" s="665">
        <v>1851</v>
      </c>
      <c r="G74"/>
    </row>
    <row r="75" spans="1:7" s="1" customFormat="1" ht="12" customHeight="1">
      <c r="A75" s="31" t="s">
        <v>423</v>
      </c>
      <c r="B75" s="247" t="s">
        <v>32</v>
      </c>
      <c r="C75" s="351">
        <v>0</v>
      </c>
      <c r="D75" s="6">
        <v>105</v>
      </c>
      <c r="E75" s="665">
        <v>419</v>
      </c>
      <c r="G75"/>
    </row>
    <row r="76" spans="1:7" s="1" customFormat="1" ht="12" customHeight="1">
      <c r="A76" s="31"/>
      <c r="B76" s="247"/>
      <c r="C76" s="351"/>
      <c r="D76" s="6"/>
      <c r="E76" s="665"/>
      <c r="G76"/>
    </row>
    <row r="77" spans="1:7" s="1" customFormat="1" ht="12" customHeight="1">
      <c r="A77" s="770" t="s">
        <v>585</v>
      </c>
      <c r="B77" s="770"/>
      <c r="C77" s="770"/>
      <c r="D77" s="770"/>
      <c r="E77" s="770"/>
      <c r="G77"/>
    </row>
    <row r="78" spans="1:7" s="1" customFormat="1" ht="12" customHeight="1">
      <c r="A78" s="770" t="s">
        <v>586</v>
      </c>
      <c r="B78" s="770"/>
      <c r="C78" s="770"/>
      <c r="D78" s="770"/>
      <c r="E78" s="770"/>
      <c r="G78"/>
    </row>
    <row r="79" spans="1:7" s="1" customFormat="1" ht="12" customHeight="1">
      <c r="A79" s="770" t="s">
        <v>604</v>
      </c>
      <c r="B79" s="770"/>
      <c r="C79" s="770"/>
      <c r="D79" s="770"/>
      <c r="E79" s="770"/>
      <c r="G79"/>
    </row>
    <row r="80" spans="1:7" s="1" customFormat="1" ht="12" customHeight="1">
      <c r="A80" s="792" t="s">
        <v>587</v>
      </c>
      <c r="B80" s="792"/>
      <c r="C80" s="792"/>
      <c r="D80" s="792"/>
      <c r="E80" s="792"/>
      <c r="G80"/>
    </row>
    <row r="81" spans="1:7" s="1" customFormat="1" ht="12" customHeight="1">
      <c r="A81" s="770" t="s">
        <v>593</v>
      </c>
      <c r="B81" s="770"/>
      <c r="C81" s="770"/>
      <c r="D81" s="770"/>
      <c r="E81" s="770"/>
      <c r="G81"/>
    </row>
    <row r="82" spans="1:7" s="1" customFormat="1" ht="12" customHeight="1">
      <c r="A82" s="772" t="s">
        <v>588</v>
      </c>
      <c r="B82" s="772"/>
      <c r="C82" s="772"/>
      <c r="D82" s="772"/>
      <c r="E82" s="772"/>
      <c r="G82"/>
    </row>
    <row r="83" spans="1:7" s="1" customFormat="1" ht="12" customHeight="1">
      <c r="A83" s="772"/>
      <c r="B83" s="772"/>
      <c r="C83" s="772"/>
      <c r="D83" s="772"/>
      <c r="E83" s="5"/>
      <c r="G83"/>
    </row>
    <row r="84" spans="1:7" s="1" customFormat="1" ht="12" customHeight="1">
      <c r="A84" s="425" t="s">
        <v>325</v>
      </c>
      <c r="B84" s="439">
        <f>SUM(B86+B99)</f>
        <v>339120</v>
      </c>
      <c r="C84" s="439">
        <f>SUM(C86+C99)</f>
        <v>339120</v>
      </c>
      <c r="D84" s="439">
        <f>SUM(D86+D99)</f>
        <v>170011</v>
      </c>
      <c r="E84" s="666">
        <f>SUM(E86+E99)</f>
        <v>336769</v>
      </c>
      <c r="G84"/>
    </row>
    <row r="85" spans="1:7" s="1" customFormat="1" ht="12" customHeight="1">
      <c r="A85" s="45"/>
      <c r="B85" s="45"/>
      <c r="C85" s="45"/>
      <c r="D85" s="45"/>
      <c r="E85" s="667"/>
      <c r="G85"/>
    </row>
    <row r="86" spans="1:7" s="1" customFormat="1" ht="12" customHeight="1">
      <c r="A86" s="49" t="s">
        <v>401</v>
      </c>
      <c r="B86" s="50">
        <f>SUM(B87:B90)</f>
        <v>339120</v>
      </c>
      <c r="C86" s="50">
        <f>SUM(C87:C91)</f>
        <v>339120</v>
      </c>
      <c r="D86" s="50">
        <f>SUM(D87+D88+D89+D90+D91+D92)</f>
        <v>164710</v>
      </c>
      <c r="E86" s="50">
        <f>SUM(E87+E88+E89+E90+E91+E92)</f>
        <v>330989</v>
      </c>
      <c r="G86"/>
    </row>
    <row r="87" spans="1:7" s="1" customFormat="1" ht="12" customHeight="1">
      <c r="A87" s="31" t="s">
        <v>267</v>
      </c>
      <c r="B87" s="6">
        <v>7822</v>
      </c>
      <c r="C87" s="6">
        <v>7822</v>
      </c>
      <c r="D87" s="6">
        <v>4259</v>
      </c>
      <c r="E87" s="665">
        <v>8422</v>
      </c>
      <c r="G87"/>
    </row>
    <row r="88" spans="1:7" s="1" customFormat="1" ht="12" customHeight="1">
      <c r="A88" s="31" t="s">
        <v>102</v>
      </c>
      <c r="B88" s="6">
        <v>10150</v>
      </c>
      <c r="C88" s="6">
        <v>10150</v>
      </c>
      <c r="D88" s="6">
        <v>3607</v>
      </c>
      <c r="E88" s="665">
        <v>6548</v>
      </c>
      <c r="G88"/>
    </row>
    <row r="89" spans="1:7" s="1" customFormat="1" ht="12" customHeight="1">
      <c r="A89" s="31" t="s">
        <v>323</v>
      </c>
      <c r="B89" s="6">
        <v>31990</v>
      </c>
      <c r="C89" s="6">
        <v>31990</v>
      </c>
      <c r="D89" s="6">
        <v>15634</v>
      </c>
      <c r="E89" s="665">
        <v>31268</v>
      </c>
      <c r="G89"/>
    </row>
    <row r="90" spans="1:7" s="1" customFormat="1" ht="12" customHeight="1">
      <c r="A90" s="31" t="s">
        <v>322</v>
      </c>
      <c r="B90" s="6">
        <v>289158</v>
      </c>
      <c r="C90" s="6">
        <v>289158</v>
      </c>
      <c r="D90" s="6">
        <v>141100</v>
      </c>
      <c r="E90" s="665">
        <v>284609</v>
      </c>
      <c r="G90"/>
    </row>
    <row r="91" spans="1:7" s="1" customFormat="1" ht="12" customHeight="1">
      <c r="A91" s="31" t="s">
        <v>321</v>
      </c>
      <c r="B91" s="247">
        <v>0</v>
      </c>
      <c r="C91" s="351">
        <v>0</v>
      </c>
      <c r="D91" s="6">
        <v>74</v>
      </c>
      <c r="E91" s="665">
        <v>106</v>
      </c>
      <c r="G91"/>
    </row>
    <row r="92" spans="1:7" s="1" customFormat="1" ht="12" customHeight="1">
      <c r="A92" s="31" t="s">
        <v>422</v>
      </c>
      <c r="B92" s="247" t="s">
        <v>32</v>
      </c>
      <c r="C92" s="351">
        <v>0</v>
      </c>
      <c r="D92" s="6">
        <v>36</v>
      </c>
      <c r="E92" s="665">
        <v>36</v>
      </c>
      <c r="G92"/>
    </row>
    <row r="93" spans="1:7" s="1" customFormat="1" ht="12" customHeight="1">
      <c r="A93" s="51"/>
      <c r="B93" s="247"/>
      <c r="C93" s="247"/>
      <c r="D93" s="6"/>
      <c r="E93" s="5"/>
      <c r="G93"/>
    </row>
    <row r="94" spans="1:7" s="1" customFormat="1" ht="12" customHeight="1">
      <c r="A94" s="770" t="s">
        <v>478</v>
      </c>
      <c r="B94" s="770"/>
      <c r="C94" s="770"/>
      <c r="D94" s="770"/>
      <c r="E94" s="770"/>
      <c r="G94"/>
    </row>
    <row r="95" spans="1:7" s="1" customFormat="1" ht="12" customHeight="1">
      <c r="A95" s="772" t="s">
        <v>479</v>
      </c>
      <c r="B95" s="772"/>
      <c r="C95" s="772"/>
      <c r="D95" s="772"/>
      <c r="E95" s="5"/>
      <c r="G95"/>
    </row>
    <row r="96" spans="1:7" s="1" customFormat="1" ht="12" customHeight="1">
      <c r="A96" s="770" t="s">
        <v>572</v>
      </c>
      <c r="B96" s="770"/>
      <c r="C96" s="770"/>
      <c r="D96" s="770"/>
      <c r="E96" s="770"/>
      <c r="G96"/>
    </row>
    <row r="97" spans="1:7" s="1" customFormat="1" ht="12" customHeight="1">
      <c r="A97" s="771" t="s">
        <v>577</v>
      </c>
      <c r="B97" s="771"/>
      <c r="C97" s="771"/>
      <c r="D97" s="771"/>
      <c r="E97" s="5"/>
      <c r="G97"/>
    </row>
    <row r="98" spans="1:7" s="1" customFormat="1" ht="12" customHeight="1">
      <c r="A98" s="771"/>
      <c r="B98" s="771"/>
      <c r="C98" s="771"/>
      <c r="D98" s="771"/>
      <c r="E98" s="5"/>
      <c r="G98"/>
    </row>
    <row r="99" spans="1:7" s="1" customFormat="1" ht="12" customHeight="1">
      <c r="A99" s="248" t="s">
        <v>402</v>
      </c>
      <c r="B99" s="250">
        <v>0</v>
      </c>
      <c r="C99" s="250">
        <v>0</v>
      </c>
      <c r="D99" s="353">
        <v>5301</v>
      </c>
      <c r="E99" s="353">
        <v>5780</v>
      </c>
      <c r="G99"/>
    </row>
    <row r="100" spans="1:7" s="1" customFormat="1" ht="12" customHeight="1">
      <c r="A100" s="784" t="s">
        <v>491</v>
      </c>
      <c r="B100" s="784"/>
      <c r="C100" s="784"/>
      <c r="D100" s="784"/>
      <c r="E100" s="784"/>
      <c r="G100"/>
    </row>
    <row r="101" spans="1:7" s="1" customFormat="1" ht="12" customHeight="1">
      <c r="A101" s="770" t="s">
        <v>445</v>
      </c>
      <c r="B101" s="770"/>
      <c r="C101" s="770"/>
      <c r="D101" s="770"/>
      <c r="E101" s="770"/>
      <c r="G101"/>
    </row>
    <row r="102" spans="1:7" s="1" customFormat="1" ht="12" customHeight="1">
      <c r="A102" s="770" t="s">
        <v>454</v>
      </c>
      <c r="B102" s="770"/>
      <c r="C102" s="770"/>
      <c r="D102" s="770"/>
      <c r="E102" s="770"/>
      <c r="G102"/>
    </row>
    <row r="103" spans="1:7" s="1" customFormat="1" ht="12" customHeight="1">
      <c r="A103" s="771" t="s">
        <v>446</v>
      </c>
      <c r="B103" s="771"/>
      <c r="C103" s="771"/>
      <c r="D103" s="771"/>
      <c r="E103" s="771"/>
      <c r="G103"/>
    </row>
    <row r="104" spans="1:7" s="1" customFormat="1" ht="12" customHeight="1">
      <c r="A104" s="771"/>
      <c r="B104" s="771"/>
      <c r="C104" s="771"/>
      <c r="D104" s="771"/>
      <c r="E104" s="5"/>
      <c r="G104"/>
    </row>
    <row r="105" spans="1:7" s="1" customFormat="1" ht="12" customHeight="1">
      <c r="A105" s="440" t="s">
        <v>326</v>
      </c>
      <c r="B105" s="441">
        <f>SUM(B106+B108)</f>
        <v>44762</v>
      </c>
      <c r="C105" s="441">
        <f>SUM(C106+C108)</f>
        <v>44762</v>
      </c>
      <c r="D105" s="441">
        <f>SUM(D106+D108)</f>
        <v>46079</v>
      </c>
      <c r="E105" s="668">
        <f>SUM(E106+E108)</f>
        <v>56920</v>
      </c>
      <c r="G105"/>
    </row>
    <row r="106" spans="1:7" s="1" customFormat="1" ht="12" customHeight="1">
      <c r="A106" s="31" t="s">
        <v>354</v>
      </c>
      <c r="B106" s="6">
        <v>44762</v>
      </c>
      <c r="C106" s="6">
        <v>44762</v>
      </c>
      <c r="D106" s="6">
        <v>42290</v>
      </c>
      <c r="E106" s="665">
        <v>52131</v>
      </c>
      <c r="G106"/>
    </row>
    <row r="107" spans="1:7" s="1" customFormat="1" ht="12" customHeight="1">
      <c r="A107" s="53" t="s">
        <v>324</v>
      </c>
      <c r="B107" s="6"/>
      <c r="C107" s="6"/>
      <c r="D107" s="6"/>
      <c r="E107" s="667"/>
      <c r="G107"/>
    </row>
    <row r="108" spans="1:7" s="1" customFormat="1" ht="12" customHeight="1">
      <c r="A108" s="31" t="s">
        <v>442</v>
      </c>
      <c r="B108" s="247">
        <v>0</v>
      </c>
      <c r="C108" s="352">
        <v>0</v>
      </c>
      <c r="D108" s="352">
        <v>3789</v>
      </c>
      <c r="E108" s="665">
        <v>4789</v>
      </c>
      <c r="G108"/>
    </row>
    <row r="109" spans="1:7" s="1" customFormat="1" ht="12" customHeight="1">
      <c r="A109" s="783" t="s">
        <v>480</v>
      </c>
      <c r="B109" s="783"/>
      <c r="C109" s="783"/>
      <c r="D109" s="783"/>
      <c r="E109" s="783"/>
      <c r="G109"/>
    </row>
    <row r="110" spans="1:7" s="1" customFormat="1" ht="12" customHeight="1">
      <c r="A110" s="31"/>
      <c r="B110" s="47"/>
      <c r="C110" s="47"/>
      <c r="D110" s="47"/>
      <c r="E110" s="5"/>
      <c r="G110"/>
    </row>
    <row r="111" spans="1:7" s="1" customFormat="1" ht="12" customHeight="1">
      <c r="A111" s="425" t="s">
        <v>327</v>
      </c>
      <c r="B111" s="442">
        <f>SUM(B113)</f>
        <v>140</v>
      </c>
      <c r="C111" s="442">
        <f>SUM(C113)</f>
        <v>140</v>
      </c>
      <c r="D111" s="442">
        <f>SUM(D113+D116)</f>
        <v>630</v>
      </c>
      <c r="E111" s="669">
        <f>SUM(E113+E116)</f>
        <v>1024</v>
      </c>
      <c r="G111"/>
    </row>
    <row r="112" spans="2:7" s="1" customFormat="1" ht="12" customHeight="1">
      <c r="B112" s="6"/>
      <c r="C112" s="6"/>
      <c r="D112" s="6"/>
      <c r="E112" s="667"/>
      <c r="G112"/>
    </row>
    <row r="113" spans="1:7" s="1" customFormat="1" ht="12" customHeight="1">
      <c r="A113" s="43" t="s">
        <v>4</v>
      </c>
      <c r="B113" s="6">
        <v>140</v>
      </c>
      <c r="C113" s="6">
        <v>140</v>
      </c>
      <c r="D113" s="6">
        <v>441</v>
      </c>
      <c r="E113" s="670">
        <v>835</v>
      </c>
      <c r="G113"/>
    </row>
    <row r="114" spans="1:7" s="1" customFormat="1" ht="12" customHeight="1">
      <c r="A114" s="757" t="s">
        <v>443</v>
      </c>
      <c r="B114" s="757"/>
      <c r="C114" s="757"/>
      <c r="D114" s="757"/>
      <c r="E114" s="757"/>
      <c r="G114"/>
    </row>
    <row r="115" spans="1:7" s="1" customFormat="1" ht="12" customHeight="1">
      <c r="A115" s="43"/>
      <c r="B115" s="6"/>
      <c r="C115" s="6"/>
      <c r="D115" s="6"/>
      <c r="E115" s="5"/>
      <c r="G115"/>
    </row>
    <row r="116" spans="1:7" s="1" customFormat="1" ht="12" customHeight="1">
      <c r="A116" s="43" t="s">
        <v>352</v>
      </c>
      <c r="B116" s="47">
        <v>0</v>
      </c>
      <c r="C116" s="47">
        <v>0</v>
      </c>
      <c r="D116" s="47">
        <v>189</v>
      </c>
      <c r="E116" s="47">
        <v>189</v>
      </c>
      <c r="G116"/>
    </row>
    <row r="117" spans="1:7" s="1" customFormat="1" ht="12" customHeight="1">
      <c r="A117" s="770" t="s">
        <v>453</v>
      </c>
      <c r="B117" s="770"/>
      <c r="C117" s="770"/>
      <c r="D117" s="770"/>
      <c r="E117" s="770"/>
      <c r="G117"/>
    </row>
    <row r="118" spans="1:7" s="1" customFormat="1" ht="12" customHeight="1">
      <c r="A118" s="43"/>
      <c r="B118" s="6"/>
      <c r="C118" s="6"/>
      <c r="D118" s="6"/>
      <c r="E118" s="5"/>
      <c r="G118"/>
    </row>
    <row r="119" spans="1:7" s="1" customFormat="1" ht="12" customHeight="1">
      <c r="A119" s="425" t="s">
        <v>328</v>
      </c>
      <c r="B119" s="441">
        <f>SUM(B120)</f>
        <v>193088</v>
      </c>
      <c r="C119" s="441">
        <f>SUM(C120)</f>
        <v>193088</v>
      </c>
      <c r="D119" s="441">
        <f>SUM(D120)</f>
        <v>93380</v>
      </c>
      <c r="E119" s="668">
        <f>SUM(E120)</f>
        <v>186775</v>
      </c>
      <c r="G119"/>
    </row>
    <row r="120" spans="1:7" s="1" customFormat="1" ht="12" customHeight="1">
      <c r="A120" s="52" t="s">
        <v>461</v>
      </c>
      <c r="B120" s="6">
        <v>193088</v>
      </c>
      <c r="C120" s="6">
        <v>193088</v>
      </c>
      <c r="D120" s="6">
        <v>93380</v>
      </c>
      <c r="E120" s="665">
        <v>186775</v>
      </c>
      <c r="G120"/>
    </row>
    <row r="121" spans="1:7" s="1" customFormat="1" ht="18" customHeight="1">
      <c r="A121" s="774"/>
      <c r="B121" s="774"/>
      <c r="C121" s="774"/>
      <c r="D121" s="774"/>
      <c r="E121" s="667"/>
      <c r="G121"/>
    </row>
    <row r="122" spans="1:7" s="1" customFormat="1" ht="17.25" customHeight="1">
      <c r="A122" s="23" t="s">
        <v>5</v>
      </c>
      <c r="B122" s="24">
        <f>SUM(B10+B84+B105+B111+B119)</f>
        <v>2067048</v>
      </c>
      <c r="C122" s="24">
        <f>SUM(C10+C84+C105+C111+C119)</f>
        <v>2067048</v>
      </c>
      <c r="D122" s="632">
        <f>SUM(D10+D84+D105+D111+D119)</f>
        <v>972756</v>
      </c>
      <c r="E122" s="632">
        <f>SUM(E10+E84+E105+E111+E119)</f>
        <v>1924796</v>
      </c>
      <c r="G122"/>
    </row>
    <row r="123" spans="1:7" s="1" customFormat="1" ht="16.5" customHeight="1">
      <c r="A123" s="555"/>
      <c r="B123" s="556"/>
      <c r="C123" s="556"/>
      <c r="D123" s="556"/>
      <c r="E123" s="649"/>
      <c r="G123"/>
    </row>
    <row r="124" spans="1:7" s="1" customFormat="1" ht="12" customHeight="1">
      <c r="A124" s="782" t="s">
        <v>597</v>
      </c>
      <c r="B124" s="782"/>
      <c r="C124" s="782"/>
      <c r="D124" s="782"/>
      <c r="E124" s="782"/>
      <c r="G124"/>
    </row>
    <row r="125" spans="2:7" s="1" customFormat="1" ht="13.5" customHeight="1">
      <c r="B125" s="788" t="s">
        <v>418</v>
      </c>
      <c r="C125" s="788"/>
      <c r="D125" s="788"/>
      <c r="E125" s="788"/>
      <c r="G125"/>
    </row>
    <row r="126" spans="2:7" s="1" customFormat="1" ht="13.5" customHeight="1">
      <c r="B126" s="35" t="s">
        <v>268</v>
      </c>
      <c r="C126" s="35" t="s">
        <v>269</v>
      </c>
      <c r="D126" s="614" t="s">
        <v>374</v>
      </c>
      <c r="E126" s="741" t="s">
        <v>377</v>
      </c>
      <c r="G126"/>
    </row>
    <row r="127" spans="2:7" s="1" customFormat="1" ht="14.25" customHeight="1">
      <c r="B127" s="35"/>
      <c r="C127" s="35"/>
      <c r="D127" s="615" t="s">
        <v>375</v>
      </c>
      <c r="E127" s="742"/>
      <c r="G127"/>
    </row>
    <row r="128" spans="1:7" s="1" customFormat="1" ht="12" customHeight="1">
      <c r="A128" s="207"/>
      <c r="B128" s="35"/>
      <c r="C128" s="35"/>
      <c r="D128" s="35"/>
      <c r="E128" s="5"/>
      <c r="G128"/>
    </row>
    <row r="129" spans="1:4" ht="16.5">
      <c r="A129" s="207" t="s">
        <v>237</v>
      </c>
      <c r="B129" s="42"/>
      <c r="C129" s="42"/>
      <c r="D129" s="42"/>
    </row>
    <row r="130" spans="1:4" ht="11.25" customHeight="1">
      <c r="A130" s="207"/>
      <c r="B130" s="35"/>
      <c r="C130" s="35"/>
      <c r="D130" s="35"/>
    </row>
    <row r="131" spans="1:4" ht="18">
      <c r="A131" s="183" t="s">
        <v>159</v>
      </c>
      <c r="B131" s="42"/>
      <c r="C131" s="42"/>
      <c r="D131" s="42"/>
    </row>
    <row r="132" spans="1:4" ht="13.5">
      <c r="A132" s="1"/>
      <c r="B132" s="42"/>
      <c r="C132" s="42"/>
      <c r="D132" s="42"/>
    </row>
    <row r="133" spans="1:4" ht="19.5" customHeight="1">
      <c r="A133" s="2" t="s">
        <v>6</v>
      </c>
      <c r="B133" s="6"/>
      <c r="C133" s="6"/>
      <c r="D133" s="6"/>
    </row>
    <row r="134" spans="1:4" ht="12" customHeight="1">
      <c r="A134" s="1"/>
      <c r="B134" s="1"/>
      <c r="C134" s="1"/>
      <c r="D134" s="1"/>
    </row>
    <row r="135" spans="1:5" ht="12" customHeight="1">
      <c r="A135" s="55" t="s">
        <v>370</v>
      </c>
      <c r="B135" s="56">
        <f>SUM(B140:B156)</f>
        <v>372788</v>
      </c>
      <c r="C135" s="56">
        <f>SUM(C140:C156)</f>
        <v>587988</v>
      </c>
      <c r="D135" s="645">
        <f>SUM(D140:D156)</f>
        <v>176252</v>
      </c>
      <c r="E135" s="658">
        <f>SUM(E140:E156)</f>
        <v>578088</v>
      </c>
    </row>
    <row r="136" spans="1:5" ht="12" customHeight="1">
      <c r="A136" s="57" t="s">
        <v>621</v>
      </c>
      <c r="B136" s="44"/>
      <c r="C136" s="44"/>
      <c r="D136" s="623"/>
      <c r="E136" s="44"/>
    </row>
    <row r="137" spans="1:5" ht="12" customHeight="1">
      <c r="A137" s="57" t="s">
        <v>625</v>
      </c>
      <c r="B137" s="44"/>
      <c r="C137" s="44"/>
      <c r="D137" s="623"/>
      <c r="E137" s="44"/>
    </row>
    <row r="138" spans="1:5" ht="12" customHeight="1">
      <c r="A138" s="57" t="s">
        <v>524</v>
      </c>
      <c r="B138" s="44"/>
      <c r="C138" s="44"/>
      <c r="D138" s="623"/>
      <c r="E138" s="44"/>
    </row>
    <row r="139" spans="1:5" ht="13.5" customHeight="1">
      <c r="A139" s="57"/>
      <c r="B139" s="44"/>
      <c r="C139" s="44"/>
      <c r="D139" s="623"/>
      <c r="E139" s="44"/>
    </row>
    <row r="140" spans="1:5" ht="12" customHeight="1">
      <c r="A140" s="58" t="s">
        <v>229</v>
      </c>
      <c r="B140" s="6">
        <v>196032</v>
      </c>
      <c r="C140" s="6">
        <v>196032</v>
      </c>
      <c r="D140" s="376">
        <v>100708</v>
      </c>
      <c r="E140" s="6">
        <v>189132</v>
      </c>
    </row>
    <row r="141" spans="1:5" ht="12" customHeight="1">
      <c r="A141" s="58" t="s">
        <v>36</v>
      </c>
      <c r="B141" s="6">
        <v>57947</v>
      </c>
      <c r="C141" s="6">
        <v>237147</v>
      </c>
      <c r="D141" s="376">
        <v>25421</v>
      </c>
      <c r="E141" s="6">
        <v>237147</v>
      </c>
    </row>
    <row r="142" spans="1:5" ht="12" customHeight="1">
      <c r="A142" s="58" t="s">
        <v>60</v>
      </c>
      <c r="B142" s="6">
        <v>2157</v>
      </c>
      <c r="C142" s="6">
        <v>2157</v>
      </c>
      <c r="D142" s="376">
        <v>342</v>
      </c>
      <c r="E142" s="6">
        <v>2157</v>
      </c>
    </row>
    <row r="143" spans="1:5" ht="12" customHeight="1">
      <c r="A143" s="58" t="s">
        <v>264</v>
      </c>
      <c r="B143" s="6">
        <v>2590</v>
      </c>
      <c r="C143" s="6">
        <v>2590</v>
      </c>
      <c r="D143" s="376">
        <v>228</v>
      </c>
      <c r="E143" s="6">
        <v>2590</v>
      </c>
    </row>
    <row r="144" spans="1:7" ht="12" customHeight="1">
      <c r="A144" s="58" t="s">
        <v>231</v>
      </c>
      <c r="B144" s="6">
        <v>17419</v>
      </c>
      <c r="C144" s="6">
        <v>17419</v>
      </c>
      <c r="D144" s="376">
        <v>8612</v>
      </c>
      <c r="E144" s="6">
        <v>17419</v>
      </c>
      <c r="G144" s="40"/>
    </row>
    <row r="145" spans="1:7" ht="12" customHeight="1">
      <c r="A145" s="58" t="s">
        <v>37</v>
      </c>
      <c r="B145" s="6">
        <v>9834</v>
      </c>
      <c r="C145" s="6">
        <v>9834</v>
      </c>
      <c r="D145" s="376">
        <v>3873</v>
      </c>
      <c r="E145" s="6">
        <v>9834</v>
      </c>
      <c r="G145" s="677"/>
    </row>
    <row r="146" spans="1:7" ht="12" customHeight="1">
      <c r="A146" s="58" t="s">
        <v>595</v>
      </c>
      <c r="B146" s="6">
        <v>2890</v>
      </c>
      <c r="C146" s="6">
        <v>38890</v>
      </c>
      <c r="D146" s="376">
        <v>1171</v>
      </c>
      <c r="E146" s="6">
        <v>38890</v>
      </c>
      <c r="G146" s="677"/>
    </row>
    <row r="147" spans="1:7" ht="12" customHeight="1">
      <c r="A147" s="58" t="s">
        <v>39</v>
      </c>
      <c r="B147" s="6">
        <v>7589</v>
      </c>
      <c r="C147" s="6">
        <v>7589</v>
      </c>
      <c r="D147" s="376">
        <v>2977</v>
      </c>
      <c r="E147" s="6">
        <v>6089</v>
      </c>
      <c r="G147" s="677"/>
    </row>
    <row r="148" spans="1:7" ht="12" customHeight="1">
      <c r="A148" s="58" t="s">
        <v>40</v>
      </c>
      <c r="B148" s="6">
        <v>2700</v>
      </c>
      <c r="C148" s="6">
        <v>2700</v>
      </c>
      <c r="D148" s="376">
        <v>438</v>
      </c>
      <c r="E148" s="6">
        <v>2700</v>
      </c>
      <c r="G148" s="678"/>
    </row>
    <row r="149" spans="1:7" ht="12" customHeight="1">
      <c r="A149" s="58" t="s">
        <v>41</v>
      </c>
      <c r="B149" s="6">
        <v>17125</v>
      </c>
      <c r="C149" s="6">
        <v>17125</v>
      </c>
      <c r="D149" s="376">
        <v>7790</v>
      </c>
      <c r="E149" s="6">
        <v>16125</v>
      </c>
      <c r="G149" s="675"/>
    </row>
    <row r="150" spans="1:7" ht="12" customHeight="1">
      <c r="A150" s="58" t="s">
        <v>149</v>
      </c>
      <c r="B150" s="6">
        <v>1996</v>
      </c>
      <c r="C150" s="6">
        <v>1996</v>
      </c>
      <c r="D150" s="376">
        <v>1011</v>
      </c>
      <c r="E150" s="6">
        <v>1996</v>
      </c>
      <c r="G150" s="675"/>
    </row>
    <row r="151" spans="1:7" ht="12" customHeight="1">
      <c r="A151" s="58" t="s">
        <v>61</v>
      </c>
      <c r="B151" s="6">
        <v>166</v>
      </c>
      <c r="C151" s="6">
        <v>166</v>
      </c>
      <c r="D151" s="622">
        <v>0</v>
      </c>
      <c r="E151" s="6">
        <v>166</v>
      </c>
      <c r="G151" s="675"/>
    </row>
    <row r="152" spans="1:7" ht="12" customHeight="1">
      <c r="A152" s="58" t="s">
        <v>62</v>
      </c>
      <c r="B152" s="6">
        <v>166</v>
      </c>
      <c r="C152" s="6">
        <v>166</v>
      </c>
      <c r="D152" s="376">
        <v>30</v>
      </c>
      <c r="E152" s="6">
        <v>166</v>
      </c>
      <c r="G152" s="675"/>
    </row>
    <row r="153" spans="1:7" ht="12" customHeight="1">
      <c r="A153" s="58" t="s">
        <v>43</v>
      </c>
      <c r="B153" s="6">
        <v>1160</v>
      </c>
      <c r="C153" s="6">
        <v>1160</v>
      </c>
      <c r="D153" s="376">
        <v>151</v>
      </c>
      <c r="E153" s="6">
        <v>1160</v>
      </c>
      <c r="G153" s="675"/>
    </row>
    <row r="154" spans="1:7" ht="12" customHeight="1">
      <c r="A154" s="58" t="s">
        <v>10</v>
      </c>
      <c r="B154" s="6">
        <v>16129</v>
      </c>
      <c r="C154" s="6">
        <v>16129</v>
      </c>
      <c r="D154" s="376">
        <v>5296</v>
      </c>
      <c r="E154" s="6">
        <v>15629</v>
      </c>
      <c r="G154" s="675"/>
    </row>
    <row r="155" spans="1:7" ht="12" customHeight="1">
      <c r="A155" s="58" t="s">
        <v>44</v>
      </c>
      <c r="B155" s="6">
        <v>36242</v>
      </c>
      <c r="C155" s="6">
        <v>36242</v>
      </c>
      <c r="D155" s="376">
        <v>17961</v>
      </c>
      <c r="E155" s="6">
        <v>36242</v>
      </c>
      <c r="G155" s="675"/>
    </row>
    <row r="156" spans="1:7" ht="12" customHeight="1">
      <c r="A156" s="58" t="s">
        <v>63</v>
      </c>
      <c r="B156" s="6">
        <v>646</v>
      </c>
      <c r="C156" s="6">
        <v>646</v>
      </c>
      <c r="D156" s="376">
        <v>243</v>
      </c>
      <c r="E156" s="6">
        <v>646</v>
      </c>
      <c r="G156" s="675"/>
    </row>
    <row r="157" spans="1:7" ht="10.5" customHeight="1">
      <c r="A157" s="58"/>
      <c r="B157" s="6"/>
      <c r="C157" s="6"/>
      <c r="D157" s="376"/>
      <c r="E157" s="6"/>
      <c r="G157" s="675"/>
    </row>
    <row r="158" spans="1:7" ht="12" customHeight="1">
      <c r="A158" s="777" t="s">
        <v>619</v>
      </c>
      <c r="B158" s="777"/>
      <c r="C158" s="777"/>
      <c r="D158" s="777"/>
      <c r="E158" s="777"/>
      <c r="G158" s="675"/>
    </row>
    <row r="159" spans="1:7" ht="12" customHeight="1">
      <c r="A159" s="777" t="s">
        <v>620</v>
      </c>
      <c r="B159" s="777"/>
      <c r="C159" s="777"/>
      <c r="D159" s="777"/>
      <c r="E159" s="777"/>
      <c r="G159" s="675"/>
    </row>
    <row r="160" spans="1:7" ht="12" customHeight="1">
      <c r="A160" s="776" t="s">
        <v>618</v>
      </c>
      <c r="B160" s="776"/>
      <c r="C160" s="776"/>
      <c r="D160" s="776"/>
      <c r="E160" s="776"/>
      <c r="G160" s="675"/>
    </row>
    <row r="161" spans="1:7" ht="12" customHeight="1">
      <c r="A161" s="794" t="s">
        <v>608</v>
      </c>
      <c r="B161" s="794"/>
      <c r="C161" s="794"/>
      <c r="D161" s="794"/>
      <c r="E161" s="794"/>
      <c r="G161" s="675"/>
    </row>
    <row r="162" spans="1:7" ht="12" customHeight="1">
      <c r="A162" s="777" t="s">
        <v>622</v>
      </c>
      <c r="B162" s="777"/>
      <c r="C162" s="777"/>
      <c r="D162" s="777"/>
      <c r="E162" s="777"/>
      <c r="G162" s="675"/>
    </row>
    <row r="163" spans="1:7" ht="12" customHeight="1">
      <c r="A163" s="58" t="s">
        <v>596</v>
      </c>
      <c r="B163" s="6"/>
      <c r="C163" s="6"/>
      <c r="D163" s="376"/>
      <c r="E163" s="6"/>
      <c r="G163" s="675"/>
    </row>
    <row r="164" spans="1:7" ht="12" customHeight="1">
      <c r="A164" s="776"/>
      <c r="B164" s="776"/>
      <c r="C164" s="776"/>
      <c r="D164" s="776"/>
      <c r="E164" s="776"/>
      <c r="G164" s="675"/>
    </row>
    <row r="165" spans="1:7" ht="12" customHeight="1">
      <c r="A165" s="59" t="s">
        <v>140</v>
      </c>
      <c r="B165" s="60">
        <f>SUM(B168+B169+B170+B171+B172+B173+B174+B175+B176+B177+B178+B179+B180)</f>
        <v>748945</v>
      </c>
      <c r="C165" s="60">
        <f>SUM(C168+C169+C170+C171+C172+C173+C174+C175+C176+C177+C178+C179+C180)</f>
        <v>747705</v>
      </c>
      <c r="D165" s="441">
        <f>SUM(D168+D169+D170+D171+D172+D173+D174+D175+D176+D177+D178+D179+D180)</f>
        <v>358804</v>
      </c>
      <c r="E165" s="659">
        <f>SUM(E168+E169+E170+E171+E172+E173+E174+E175+E176+E177+E178+E179+E180)</f>
        <v>718705</v>
      </c>
      <c r="G165" s="675"/>
    </row>
    <row r="166" spans="1:7" ht="12" customHeight="1">
      <c r="A166" s="53" t="s">
        <v>64</v>
      </c>
      <c r="B166" s="48"/>
      <c r="C166" s="48"/>
      <c r="D166" s="624"/>
      <c r="E166" s="48"/>
      <c r="G166" s="675"/>
    </row>
    <row r="167" spans="1:7" ht="9.75" customHeight="1">
      <c r="A167" s="1"/>
      <c r="B167" s="48"/>
      <c r="C167" s="48"/>
      <c r="D167" s="624"/>
      <c r="E167" s="48"/>
      <c r="G167" s="675"/>
    </row>
    <row r="168" spans="1:7" ht="12" customHeight="1">
      <c r="A168" s="58" t="s">
        <v>229</v>
      </c>
      <c r="B168" s="6">
        <v>35060</v>
      </c>
      <c r="C168" s="6">
        <v>35060</v>
      </c>
      <c r="D168" s="376">
        <v>12742</v>
      </c>
      <c r="E168" s="6">
        <v>32060</v>
      </c>
      <c r="G168" s="675"/>
    </row>
    <row r="169" spans="1:7" ht="12" customHeight="1">
      <c r="A169" s="61" t="s">
        <v>36</v>
      </c>
      <c r="B169" s="6">
        <v>38952</v>
      </c>
      <c r="C169" s="6">
        <v>38952</v>
      </c>
      <c r="D169" s="376">
        <v>15984</v>
      </c>
      <c r="E169" s="6">
        <v>33762</v>
      </c>
      <c r="G169" s="675"/>
    </row>
    <row r="170" spans="1:7" ht="12" customHeight="1">
      <c r="A170" s="58" t="s">
        <v>264</v>
      </c>
      <c r="B170" s="6">
        <v>12804</v>
      </c>
      <c r="C170" s="6">
        <v>12804</v>
      </c>
      <c r="D170" s="376">
        <v>6956</v>
      </c>
      <c r="E170" s="6">
        <v>12804</v>
      </c>
      <c r="G170" s="675"/>
    </row>
    <row r="171" spans="1:7" ht="12" customHeight="1">
      <c r="A171" s="58" t="s">
        <v>231</v>
      </c>
      <c r="B171" s="6">
        <v>8594</v>
      </c>
      <c r="C171" s="6">
        <v>8594</v>
      </c>
      <c r="D171" s="376">
        <v>3400</v>
      </c>
      <c r="E171" s="6">
        <v>8594</v>
      </c>
      <c r="G171" s="675"/>
    </row>
    <row r="172" spans="1:7" ht="12" customHeight="1">
      <c r="A172" s="61" t="s">
        <v>37</v>
      </c>
      <c r="B172" s="6">
        <v>134981</v>
      </c>
      <c r="C172" s="6">
        <v>133741</v>
      </c>
      <c r="D172" s="376">
        <v>78749</v>
      </c>
      <c r="E172" s="6">
        <v>136741</v>
      </c>
      <c r="G172" s="675"/>
    </row>
    <row r="173" spans="1:7" ht="12" customHeight="1">
      <c r="A173" s="61" t="s">
        <v>38</v>
      </c>
      <c r="B173" s="6">
        <v>30849</v>
      </c>
      <c r="C173" s="6">
        <v>30849</v>
      </c>
      <c r="D173" s="376">
        <v>13887</v>
      </c>
      <c r="E173" s="6">
        <v>30049</v>
      </c>
      <c r="G173" s="675"/>
    </row>
    <row r="174" spans="1:7" ht="12" customHeight="1">
      <c r="A174" s="61" t="s">
        <v>39</v>
      </c>
      <c r="B174" s="6">
        <v>85864</v>
      </c>
      <c r="C174" s="6">
        <v>85864</v>
      </c>
      <c r="D174" s="376">
        <v>26067</v>
      </c>
      <c r="E174" s="6">
        <v>63854</v>
      </c>
      <c r="G174" s="675"/>
    </row>
    <row r="175" spans="1:7" ht="12" customHeight="1">
      <c r="A175" s="61" t="s">
        <v>40</v>
      </c>
      <c r="B175" s="6">
        <v>42013</v>
      </c>
      <c r="C175" s="6">
        <v>42013</v>
      </c>
      <c r="D175" s="376">
        <v>21353</v>
      </c>
      <c r="E175" s="6">
        <v>42013</v>
      </c>
      <c r="G175" s="680"/>
    </row>
    <row r="176" spans="1:7" ht="12" customHeight="1">
      <c r="A176" s="61" t="s">
        <v>41</v>
      </c>
      <c r="B176" s="6">
        <v>17255</v>
      </c>
      <c r="C176" s="6">
        <v>17255</v>
      </c>
      <c r="D176" s="376">
        <v>8740</v>
      </c>
      <c r="E176" s="6">
        <v>18255</v>
      </c>
      <c r="G176" s="675"/>
    </row>
    <row r="177" spans="1:7" ht="12" customHeight="1">
      <c r="A177" s="61" t="s">
        <v>42</v>
      </c>
      <c r="B177" s="6">
        <v>31097</v>
      </c>
      <c r="C177" s="6">
        <v>31097</v>
      </c>
      <c r="D177" s="376">
        <v>19661</v>
      </c>
      <c r="E177" s="6">
        <v>36097</v>
      </c>
      <c r="G177" s="674"/>
    </row>
    <row r="178" spans="1:7" ht="12" customHeight="1">
      <c r="A178" s="61" t="s">
        <v>43</v>
      </c>
      <c r="B178" s="6">
        <v>26516</v>
      </c>
      <c r="C178" s="6">
        <v>26516</v>
      </c>
      <c r="D178" s="376">
        <v>14274</v>
      </c>
      <c r="E178" s="6">
        <v>27516</v>
      </c>
      <c r="G178" s="291"/>
    </row>
    <row r="179" spans="1:7" ht="12" customHeight="1">
      <c r="A179" s="61" t="s">
        <v>10</v>
      </c>
      <c r="B179" s="6">
        <v>280589</v>
      </c>
      <c r="C179" s="6">
        <v>280589</v>
      </c>
      <c r="D179" s="376">
        <v>134948</v>
      </c>
      <c r="E179" s="6">
        <v>272589</v>
      </c>
      <c r="G179" s="291"/>
    </row>
    <row r="180" spans="1:7" ht="12" customHeight="1">
      <c r="A180" s="61" t="s">
        <v>44</v>
      </c>
      <c r="B180" s="6">
        <v>4371</v>
      </c>
      <c r="C180" s="6">
        <v>4371</v>
      </c>
      <c r="D180" s="376">
        <v>2043</v>
      </c>
      <c r="E180" s="6">
        <v>4371</v>
      </c>
      <c r="G180" s="291"/>
    </row>
    <row r="181" spans="1:7" ht="8.25" customHeight="1">
      <c r="A181" s="61"/>
      <c r="B181" s="6"/>
      <c r="C181" s="6"/>
      <c r="D181" s="376"/>
      <c r="E181" s="6"/>
      <c r="G181" s="291"/>
    </row>
    <row r="182" spans="1:7" ht="12" customHeight="1">
      <c r="A182" s="770" t="s">
        <v>598</v>
      </c>
      <c r="B182" s="770"/>
      <c r="C182" s="770"/>
      <c r="D182" s="770"/>
      <c r="E182" s="770"/>
      <c r="G182" s="291"/>
    </row>
    <row r="183" spans="1:7" ht="12" customHeight="1">
      <c r="A183" s="772" t="s">
        <v>599</v>
      </c>
      <c r="B183" s="772"/>
      <c r="C183" s="772"/>
      <c r="D183" s="772"/>
      <c r="E183" s="772"/>
      <c r="G183" s="291"/>
    </row>
    <row r="184" spans="1:7" ht="12" customHeight="1">
      <c r="A184" s="45"/>
      <c r="B184" s="45"/>
      <c r="C184" s="45"/>
      <c r="D184" s="45"/>
      <c r="E184" s="45"/>
      <c r="G184" s="291"/>
    </row>
    <row r="185" spans="1:7" ht="12" customHeight="1">
      <c r="A185" s="45"/>
      <c r="B185" s="788" t="s">
        <v>418</v>
      </c>
      <c r="C185" s="788"/>
      <c r="D185" s="788"/>
      <c r="E185" s="788"/>
      <c r="G185" s="291"/>
    </row>
    <row r="186" spans="1:7" ht="12" customHeight="1">
      <c r="A186" s="45"/>
      <c r="B186" s="35" t="s">
        <v>268</v>
      </c>
      <c r="C186" s="35" t="s">
        <v>269</v>
      </c>
      <c r="D186" s="614" t="s">
        <v>374</v>
      </c>
      <c r="E186" s="741" t="s">
        <v>377</v>
      </c>
      <c r="G186" s="291"/>
    </row>
    <row r="187" spans="1:7" ht="12" customHeight="1">
      <c r="A187" s="45"/>
      <c r="B187" s="35"/>
      <c r="C187" s="35"/>
      <c r="D187" s="615" t="s">
        <v>375</v>
      </c>
      <c r="E187" s="742"/>
      <c r="G187" s="291"/>
    </row>
    <row r="188" spans="1:7" ht="12" customHeight="1">
      <c r="A188" s="45"/>
      <c r="B188" s="45"/>
      <c r="C188" s="45"/>
      <c r="D188" s="45"/>
      <c r="E188" s="45"/>
      <c r="G188" s="291"/>
    </row>
    <row r="189" spans="1:7" ht="12" customHeight="1">
      <c r="A189" s="59" t="s">
        <v>141</v>
      </c>
      <c r="B189" s="62">
        <f>SUM(B191+B195+B198+B201+B204+B213+B218+B226+B231+B238+B242+B245+B254+B257+B270+B279+B282)</f>
        <v>253130</v>
      </c>
      <c r="C189" s="62">
        <f>SUM(C191+C195+C198+C201+C204+C213+C218+C226+C231+C238+C242+C245+C254+C257+C270+C279+C282)</f>
        <v>254370</v>
      </c>
      <c r="D189" s="442">
        <f>SUM(D191+D195+D198+D201+D204+D213+D218+D226+D231+D238+D242+D245+D254+D257+D270+D279+D282)</f>
        <v>39076</v>
      </c>
      <c r="E189" s="660">
        <f>SUM(E191+E195+E198+E201+E204+E213+E218+E226+E231+E238+E242+E245+E254+E257+E270+E279+E282)</f>
        <v>258370</v>
      </c>
      <c r="G189" s="291"/>
    </row>
    <row r="190" spans="1:7" ht="12" customHeight="1">
      <c r="A190" s="5"/>
      <c r="B190" s="1"/>
      <c r="C190" s="1"/>
      <c r="D190" s="349"/>
      <c r="E190" s="1"/>
      <c r="G190" s="291"/>
    </row>
    <row r="191" spans="1:7" ht="12" customHeight="1">
      <c r="A191" s="66" t="s">
        <v>229</v>
      </c>
      <c r="B191" s="64">
        <f>SUM(B192:B193)</f>
        <v>9970</v>
      </c>
      <c r="C191" s="64">
        <f>SUM(C192:C193)</f>
        <v>9970</v>
      </c>
      <c r="D191" s="625">
        <f>SUM(D192:D193)</f>
        <v>861</v>
      </c>
      <c r="E191" s="64">
        <f>SUM(E192:E193)</f>
        <v>9970</v>
      </c>
      <c r="G191" s="291"/>
    </row>
    <row r="192" spans="1:7" ht="12" customHeight="1">
      <c r="A192" s="61" t="s">
        <v>503</v>
      </c>
      <c r="B192" s="6">
        <v>6640</v>
      </c>
      <c r="C192" s="6">
        <v>6640</v>
      </c>
      <c r="D192" s="376">
        <v>861</v>
      </c>
      <c r="E192" s="6">
        <v>6020</v>
      </c>
      <c r="G192" s="291"/>
    </row>
    <row r="193" spans="1:7" ht="12" customHeight="1">
      <c r="A193" s="61" t="s">
        <v>45</v>
      </c>
      <c r="B193" s="6">
        <v>3330</v>
      </c>
      <c r="C193" s="6">
        <v>3330</v>
      </c>
      <c r="D193" s="622">
        <v>0</v>
      </c>
      <c r="E193" s="6">
        <v>3950</v>
      </c>
      <c r="G193" s="291"/>
    </row>
    <row r="194" spans="1:7" ht="9.75" customHeight="1">
      <c r="A194" s="61"/>
      <c r="B194" s="6"/>
      <c r="C194" s="6"/>
      <c r="D194" s="622"/>
      <c r="E194" s="6"/>
      <c r="G194" s="291"/>
    </row>
    <row r="195" spans="1:7" ht="12" customHeight="1">
      <c r="A195" s="63" t="s">
        <v>105</v>
      </c>
      <c r="B195" s="64">
        <f>SUM(B196)</f>
        <v>2490</v>
      </c>
      <c r="C195" s="64">
        <f>SUM(C196)</f>
        <v>2490</v>
      </c>
      <c r="D195" s="625">
        <f>SUM(D196)</f>
        <v>103</v>
      </c>
      <c r="E195" s="64">
        <f>SUM(E196)</f>
        <v>2490</v>
      </c>
      <c r="G195" s="291"/>
    </row>
    <row r="196" spans="1:7" ht="12" customHeight="1">
      <c r="A196" s="61" t="s">
        <v>482</v>
      </c>
      <c r="B196" s="6">
        <v>2490</v>
      </c>
      <c r="C196" s="6">
        <v>2490</v>
      </c>
      <c r="D196" s="376">
        <v>103</v>
      </c>
      <c r="E196" s="6">
        <v>2490</v>
      </c>
      <c r="G196" s="291"/>
    </row>
    <row r="197" spans="1:7" ht="9" customHeight="1">
      <c r="A197" s="61"/>
      <c r="B197" s="6"/>
      <c r="C197" s="6"/>
      <c r="D197" s="622"/>
      <c r="G197" s="674"/>
    </row>
    <row r="198" spans="1:7" ht="12" customHeight="1">
      <c r="A198" s="63" t="s">
        <v>265</v>
      </c>
      <c r="B198" s="64">
        <f>SUM(B199:B199)</f>
        <v>1660</v>
      </c>
      <c r="C198" s="48">
        <f>SUM(C199)</f>
        <v>1660</v>
      </c>
      <c r="D198" s="624">
        <f>SUM(D199)</f>
        <v>70</v>
      </c>
      <c r="E198" s="48">
        <f>SUM(E199)</f>
        <v>1660</v>
      </c>
      <c r="G198" s="675"/>
    </row>
    <row r="199" spans="1:7" ht="12" customHeight="1">
      <c r="A199" s="61" t="s">
        <v>424</v>
      </c>
      <c r="B199" s="6">
        <v>1660</v>
      </c>
      <c r="C199" s="6">
        <v>1660</v>
      </c>
      <c r="D199" s="622">
        <v>70</v>
      </c>
      <c r="E199" s="6">
        <v>1660</v>
      </c>
      <c r="G199" s="675"/>
    </row>
    <row r="200" spans="1:7" ht="9.75" customHeight="1">
      <c r="A200" s="61"/>
      <c r="B200" s="6"/>
      <c r="C200" s="6"/>
      <c r="D200" s="376"/>
      <c r="E200" s="6"/>
      <c r="G200" s="675"/>
    </row>
    <row r="201" spans="1:7" ht="12" customHeight="1">
      <c r="A201" s="65" t="s">
        <v>232</v>
      </c>
      <c r="B201" s="64">
        <f>SUM(B202:B202)</f>
        <v>996</v>
      </c>
      <c r="C201" s="64">
        <f>SUM(C202:C202)</f>
        <v>996</v>
      </c>
      <c r="D201" s="625">
        <f>SUM(D202:D202)</f>
        <v>324</v>
      </c>
      <c r="E201" s="64">
        <f>SUM(E202:E202)</f>
        <v>996</v>
      </c>
      <c r="G201" s="675"/>
    </row>
    <row r="202" spans="1:7" ht="12" customHeight="1">
      <c r="A202" s="61" t="s">
        <v>425</v>
      </c>
      <c r="B202" s="6">
        <v>996</v>
      </c>
      <c r="C202" s="6">
        <v>996</v>
      </c>
      <c r="D202" s="622">
        <v>324</v>
      </c>
      <c r="E202" s="6">
        <v>996</v>
      </c>
      <c r="G202" s="676"/>
    </row>
    <row r="203" spans="1:5" ht="9" customHeight="1">
      <c r="A203" s="61"/>
      <c r="B203" s="1"/>
      <c r="C203" s="1"/>
      <c r="D203" s="349"/>
      <c r="E203" s="1"/>
    </row>
    <row r="204" spans="1:5" ht="12" customHeight="1">
      <c r="A204" s="63" t="s">
        <v>106</v>
      </c>
      <c r="B204" s="64">
        <f>SUM(B205:B207)</f>
        <v>15619</v>
      </c>
      <c r="C204" s="64">
        <f>SUM(C205:C207)</f>
        <v>15619</v>
      </c>
      <c r="D204" s="64">
        <f>SUM(D205:D207)</f>
        <v>1110</v>
      </c>
      <c r="E204" s="64">
        <f>SUM(E205:E207)</f>
        <v>15619</v>
      </c>
    </row>
    <row r="205" spans="1:5" ht="12" customHeight="1">
      <c r="A205" s="61" t="s">
        <v>481</v>
      </c>
      <c r="B205" s="6">
        <v>3319</v>
      </c>
      <c r="C205" s="47">
        <v>3319</v>
      </c>
      <c r="D205" s="622">
        <v>0</v>
      </c>
      <c r="E205" s="47">
        <v>3319</v>
      </c>
    </row>
    <row r="206" spans="1:5" ht="12" customHeight="1">
      <c r="A206" s="45" t="s">
        <v>548</v>
      </c>
      <c r="B206" s="6">
        <v>12300</v>
      </c>
      <c r="C206" s="6">
        <v>12300</v>
      </c>
      <c r="D206" s="376">
        <v>1110</v>
      </c>
      <c r="E206" s="6">
        <v>3300</v>
      </c>
    </row>
    <row r="207" spans="1:5" ht="12" customHeight="1">
      <c r="A207" s="45" t="s">
        <v>499</v>
      </c>
      <c r="B207" s="622">
        <v>0</v>
      </c>
      <c r="C207" s="622">
        <v>0</v>
      </c>
      <c r="D207" s="622">
        <v>0</v>
      </c>
      <c r="E207" s="6">
        <v>9000</v>
      </c>
    </row>
    <row r="208" spans="1:5" ht="12" customHeight="1">
      <c r="A208" s="45" t="s">
        <v>500</v>
      </c>
      <c r="B208" s="6"/>
      <c r="C208" s="6"/>
      <c r="D208" s="376"/>
      <c r="E208" s="6"/>
    </row>
    <row r="209" spans="1:5" ht="9.75" customHeight="1">
      <c r="A209" s="45"/>
      <c r="B209" s="6"/>
      <c r="C209" s="6"/>
      <c r="D209" s="376"/>
      <c r="E209" s="6"/>
    </row>
    <row r="210" spans="1:5" ht="12" customHeight="1">
      <c r="A210" s="770" t="s">
        <v>566</v>
      </c>
      <c r="B210" s="770"/>
      <c r="C210" s="770"/>
      <c r="D210" s="770"/>
      <c r="E210" s="770"/>
    </row>
    <row r="211" spans="1:5" ht="12" customHeight="1">
      <c r="A211" s="772" t="s">
        <v>501</v>
      </c>
      <c r="B211" s="772"/>
      <c r="C211" s="772"/>
      <c r="D211" s="772"/>
      <c r="E211" s="772"/>
    </row>
    <row r="212" spans="1:5" ht="9" customHeight="1">
      <c r="A212" s="61"/>
      <c r="B212" s="203"/>
      <c r="C212" s="203"/>
      <c r="D212" s="626"/>
      <c r="E212" s="203"/>
    </row>
    <row r="213" spans="1:5" ht="12" customHeight="1">
      <c r="A213" s="63" t="s">
        <v>107</v>
      </c>
      <c r="B213" s="64">
        <f>SUM(B214:B215)</f>
        <v>33319</v>
      </c>
      <c r="C213" s="64">
        <f>SUM(C214:C215)</f>
        <v>33319</v>
      </c>
      <c r="D213" s="625">
        <f>SUM(D214:D215)</f>
        <v>6267</v>
      </c>
      <c r="E213" s="64">
        <f>SUM(E214:E215)</f>
        <v>33319</v>
      </c>
    </row>
    <row r="214" spans="1:5" ht="12" customHeight="1">
      <c r="A214" s="45" t="s">
        <v>386</v>
      </c>
      <c r="B214" s="6">
        <v>3319</v>
      </c>
      <c r="C214" s="6">
        <v>3319</v>
      </c>
      <c r="D214" s="376">
        <v>3822</v>
      </c>
      <c r="E214" s="6">
        <v>5319</v>
      </c>
    </row>
    <row r="215" spans="1:5" ht="12" customHeight="1">
      <c r="A215" s="61" t="s">
        <v>497</v>
      </c>
      <c r="B215" s="47">
        <v>30000</v>
      </c>
      <c r="C215" s="47">
        <v>30000</v>
      </c>
      <c r="D215" s="622">
        <v>2445</v>
      </c>
      <c r="E215" s="47">
        <v>28000</v>
      </c>
    </row>
    <row r="216" spans="1:5" ht="12" customHeight="1">
      <c r="A216" s="61" t="s">
        <v>502</v>
      </c>
      <c r="B216" s="47"/>
      <c r="C216" s="47"/>
      <c r="D216" s="622"/>
      <c r="E216" s="47"/>
    </row>
    <row r="217" spans="1:5" ht="8.25" customHeight="1">
      <c r="A217" s="61"/>
      <c r="B217" s="47"/>
      <c r="C217" s="47"/>
      <c r="D217" s="622"/>
      <c r="E217" s="47"/>
    </row>
    <row r="218" spans="1:5" ht="12" customHeight="1">
      <c r="A218" s="63" t="s">
        <v>108</v>
      </c>
      <c r="B218" s="64">
        <f>SUM(B219:B225)</f>
        <v>16597</v>
      </c>
      <c r="C218" s="64">
        <f>SUM(C219:C225)</f>
        <v>16597</v>
      </c>
      <c r="D218" s="625">
        <f>SUM(D219:D225)</f>
        <v>1076</v>
      </c>
      <c r="E218" s="64">
        <f>SUM(E219:E225)</f>
        <v>3597</v>
      </c>
    </row>
    <row r="219" spans="1:5" ht="12" customHeight="1">
      <c r="A219" s="45" t="s">
        <v>547</v>
      </c>
      <c r="B219" s="6">
        <v>16597</v>
      </c>
      <c r="C219" s="6">
        <v>16597</v>
      </c>
      <c r="D219" s="376">
        <v>1076</v>
      </c>
      <c r="E219" s="6">
        <v>3597</v>
      </c>
    </row>
    <row r="220" spans="1:5" ht="9.75" customHeight="1">
      <c r="A220" s="45"/>
      <c r="B220" s="6"/>
      <c r="C220" s="6"/>
      <c r="D220" s="376"/>
      <c r="E220" s="6"/>
    </row>
    <row r="221" spans="1:5" ht="12" customHeight="1">
      <c r="A221" s="770" t="s">
        <v>525</v>
      </c>
      <c r="B221" s="770"/>
      <c r="C221" s="770"/>
      <c r="D221" s="770"/>
      <c r="E221" s="770"/>
    </row>
    <row r="222" spans="1:5" ht="12" customHeight="1">
      <c r="A222" s="770" t="s">
        <v>526</v>
      </c>
      <c r="B222" s="770"/>
      <c r="C222" s="770"/>
      <c r="D222" s="770"/>
      <c r="E222" s="770"/>
    </row>
    <row r="223" spans="1:5" ht="12" customHeight="1">
      <c r="A223" s="770" t="s">
        <v>623</v>
      </c>
      <c r="B223" s="770"/>
      <c r="C223" s="770"/>
      <c r="D223" s="770"/>
      <c r="E223" s="770"/>
    </row>
    <row r="224" spans="1:5" ht="12" customHeight="1">
      <c r="A224" s="772" t="s">
        <v>527</v>
      </c>
      <c r="B224" s="772"/>
      <c r="C224" s="772"/>
      <c r="D224" s="772"/>
      <c r="E224" s="45"/>
    </row>
    <row r="225" spans="1:5" ht="12" customHeight="1">
      <c r="A225" s="61"/>
      <c r="B225" s="6"/>
      <c r="C225" s="6"/>
      <c r="D225" s="376"/>
      <c r="E225" s="6"/>
    </row>
    <row r="226" spans="1:5" ht="12" customHeight="1">
      <c r="A226" s="63" t="s">
        <v>109</v>
      </c>
      <c r="B226" s="64">
        <f>SUM(B227:B228)</f>
        <v>53319</v>
      </c>
      <c r="C226" s="64">
        <f>SUM(C227:C228)</f>
        <v>53319</v>
      </c>
      <c r="D226" s="625">
        <f>SUM(D227:D228)</f>
        <v>1408</v>
      </c>
      <c r="E226" s="64">
        <f>SUM(E227:E228)</f>
        <v>66319</v>
      </c>
    </row>
    <row r="227" spans="1:5" ht="12" customHeight="1">
      <c r="A227" s="61" t="s">
        <v>432</v>
      </c>
      <c r="B227" s="6">
        <v>3319</v>
      </c>
      <c r="C227" s="6">
        <v>3319</v>
      </c>
      <c r="D227" s="622">
        <v>1408</v>
      </c>
      <c r="E227" s="6">
        <v>3319</v>
      </c>
    </row>
    <row r="228" spans="1:5" ht="12" customHeight="1">
      <c r="A228" s="61" t="s">
        <v>497</v>
      </c>
      <c r="B228" s="6">
        <v>50000</v>
      </c>
      <c r="C228" s="47">
        <v>50000</v>
      </c>
      <c r="D228" s="622">
        <v>0</v>
      </c>
      <c r="E228" s="47">
        <v>63000</v>
      </c>
    </row>
    <row r="229" spans="1:5" ht="12" customHeight="1">
      <c r="A229" s="70" t="s">
        <v>498</v>
      </c>
      <c r="B229" s="6"/>
      <c r="C229" s="47"/>
      <c r="D229" s="622"/>
      <c r="E229" s="47"/>
    </row>
    <row r="230" spans="1:5" ht="9.75" customHeight="1">
      <c r="A230" s="61"/>
      <c r="B230" s="1"/>
      <c r="C230" s="1"/>
      <c r="D230" s="622"/>
      <c r="E230" s="1"/>
    </row>
    <row r="231" spans="1:5" ht="12" customHeight="1">
      <c r="A231" s="63" t="s">
        <v>110</v>
      </c>
      <c r="B231" s="64">
        <f>SUM(B232:B232)</f>
        <v>2490</v>
      </c>
      <c r="C231" s="64">
        <f>SUM(C232:C232)</f>
        <v>2490</v>
      </c>
      <c r="D231" s="625">
        <f>SUM(D232:D232)</f>
        <v>36</v>
      </c>
      <c r="E231" s="64">
        <f>SUM(E232:E232)</f>
        <v>1490</v>
      </c>
    </row>
    <row r="232" spans="1:5" ht="12" customHeight="1">
      <c r="A232" s="61" t="s">
        <v>57</v>
      </c>
      <c r="B232" s="6">
        <v>2490</v>
      </c>
      <c r="C232" s="6">
        <v>2490</v>
      </c>
      <c r="D232" s="376">
        <v>36</v>
      </c>
      <c r="E232" s="6">
        <v>1490</v>
      </c>
    </row>
    <row r="233" spans="1:5" ht="9" customHeight="1">
      <c r="A233" s="61"/>
      <c r="B233" s="6"/>
      <c r="C233" s="6"/>
      <c r="D233" s="376"/>
      <c r="E233" s="6"/>
    </row>
    <row r="234" spans="1:5" ht="12" customHeight="1">
      <c r="A234" s="770" t="s">
        <v>592</v>
      </c>
      <c r="B234" s="770"/>
      <c r="C234" s="770"/>
      <c r="D234" s="770"/>
      <c r="E234" s="770"/>
    </row>
    <row r="235" spans="1:5" ht="12" customHeight="1">
      <c r="A235" s="770" t="s">
        <v>601</v>
      </c>
      <c r="B235" s="770"/>
      <c r="C235" s="770"/>
      <c r="D235" s="770"/>
      <c r="E235" s="770"/>
    </row>
    <row r="236" spans="1:5" ht="12" customHeight="1">
      <c r="A236" s="45" t="s">
        <v>600</v>
      </c>
      <c r="B236" s="45"/>
      <c r="C236" s="45"/>
      <c r="D236" s="45"/>
      <c r="E236" s="45"/>
    </row>
    <row r="237" spans="1:5" ht="9.75" customHeight="1">
      <c r="A237" s="772"/>
      <c r="B237" s="772"/>
      <c r="C237" s="772"/>
      <c r="D237" s="772"/>
      <c r="E237" s="772"/>
    </row>
    <row r="238" spans="1:5" ht="12" customHeight="1">
      <c r="A238" s="63" t="s">
        <v>111</v>
      </c>
      <c r="B238" s="48">
        <f>SUM(B239:B240)</f>
        <v>4150</v>
      </c>
      <c r="C238" s="48">
        <f>SUM(C239:C240)</f>
        <v>4150</v>
      </c>
      <c r="D238" s="624">
        <f>SUM(D239:D240)</f>
        <v>342</v>
      </c>
      <c r="E238" s="48">
        <f>SUM(E239:E240)</f>
        <v>4150</v>
      </c>
    </row>
    <row r="239" spans="1:5" ht="12" customHeight="1">
      <c r="A239" s="61" t="s">
        <v>433</v>
      </c>
      <c r="B239" s="6">
        <v>2490</v>
      </c>
      <c r="C239" s="6">
        <v>2490</v>
      </c>
      <c r="D239" s="622">
        <v>342</v>
      </c>
      <c r="E239" s="6">
        <v>2490</v>
      </c>
    </row>
    <row r="240" spans="1:5" ht="12" customHeight="1">
      <c r="A240" s="61" t="s">
        <v>45</v>
      </c>
      <c r="B240" s="6">
        <v>1660</v>
      </c>
      <c r="C240" s="47">
        <v>1660</v>
      </c>
      <c r="D240" s="622">
        <v>0</v>
      </c>
      <c r="E240" s="47">
        <v>1660</v>
      </c>
    </row>
    <row r="241" spans="1:5" ht="9.75" customHeight="1">
      <c r="A241" s="61"/>
      <c r="B241" s="1"/>
      <c r="C241" s="1"/>
      <c r="D241" s="349"/>
      <c r="E241" s="1"/>
    </row>
    <row r="242" spans="1:5" ht="12" customHeight="1">
      <c r="A242" s="65" t="s">
        <v>142</v>
      </c>
      <c r="B242" s="48">
        <f>SUM(B243:B243)</f>
        <v>1660</v>
      </c>
      <c r="C242" s="48">
        <f>SUM(C243:C243)</f>
        <v>2900</v>
      </c>
      <c r="D242" s="624">
        <f>SUM(D243:D243)</f>
        <v>2892</v>
      </c>
      <c r="E242" s="48">
        <f>SUM(E243:E243)</f>
        <v>2900</v>
      </c>
    </row>
    <row r="243" spans="1:5" ht="12" customHeight="1">
      <c r="A243" s="61" t="s">
        <v>434</v>
      </c>
      <c r="B243" s="6">
        <v>1660</v>
      </c>
      <c r="C243" s="47">
        <v>2900</v>
      </c>
      <c r="D243" s="622">
        <v>2892</v>
      </c>
      <c r="E243" s="47">
        <v>2900</v>
      </c>
    </row>
    <row r="244" spans="1:5" ht="9" customHeight="1">
      <c r="A244" s="61"/>
      <c r="B244" s="1"/>
      <c r="C244" s="1"/>
      <c r="D244" s="349"/>
      <c r="E244" s="1"/>
    </row>
    <row r="245" spans="1:5" ht="12" customHeight="1">
      <c r="A245" s="66" t="s">
        <v>362</v>
      </c>
      <c r="B245" s="64">
        <f>SUM(B246)</f>
        <v>1660</v>
      </c>
      <c r="C245" s="48">
        <f>SUM(C246:C246)</f>
        <v>1660</v>
      </c>
      <c r="D245" s="624">
        <f>SUM(D246:D246)</f>
        <v>0</v>
      </c>
      <c r="E245" s="48">
        <f>SUM(E246:E246)</f>
        <v>660</v>
      </c>
    </row>
    <row r="246" spans="1:5" ht="12" customHeight="1">
      <c r="A246" s="61" t="s">
        <v>57</v>
      </c>
      <c r="B246" s="6">
        <v>1660</v>
      </c>
      <c r="C246" s="47">
        <v>1660</v>
      </c>
      <c r="D246" s="622">
        <v>0</v>
      </c>
      <c r="E246" s="47">
        <v>660</v>
      </c>
    </row>
    <row r="247" spans="1:5" ht="11.25" customHeight="1">
      <c r="A247" s="61"/>
      <c r="B247" s="6"/>
      <c r="C247" s="47"/>
      <c r="D247" s="622"/>
      <c r="E247" s="47"/>
    </row>
    <row r="248" spans="1:5" ht="12" customHeight="1">
      <c r="A248" s="770" t="s">
        <v>602</v>
      </c>
      <c r="B248" s="770"/>
      <c r="C248" s="770"/>
      <c r="D248" s="770"/>
      <c r="E248" s="770"/>
    </row>
    <row r="249" spans="1:5" ht="12" customHeight="1">
      <c r="A249" s="772" t="s">
        <v>624</v>
      </c>
      <c r="B249" s="772"/>
      <c r="C249" s="772"/>
      <c r="D249" s="772"/>
      <c r="E249" s="772"/>
    </row>
    <row r="250" spans="1:5" ht="12" customHeight="1">
      <c r="A250" s="45"/>
      <c r="B250" s="788" t="s">
        <v>418</v>
      </c>
      <c r="C250" s="788"/>
      <c r="D250" s="788"/>
      <c r="E250" s="788"/>
    </row>
    <row r="251" spans="1:5" ht="12" customHeight="1">
      <c r="A251" s="45"/>
      <c r="B251" s="35" t="s">
        <v>268</v>
      </c>
      <c r="C251" s="35" t="s">
        <v>269</v>
      </c>
      <c r="D251" s="614" t="s">
        <v>374</v>
      </c>
      <c r="E251" s="741" t="s">
        <v>377</v>
      </c>
    </row>
    <row r="252" spans="1:5" ht="12" customHeight="1">
      <c r="A252" s="45"/>
      <c r="B252" s="35"/>
      <c r="C252" s="35"/>
      <c r="D252" s="615" t="s">
        <v>375</v>
      </c>
      <c r="E252" s="742"/>
    </row>
    <row r="253" spans="1:5" ht="9" customHeight="1">
      <c r="A253" s="45"/>
      <c r="B253" s="45"/>
      <c r="C253" s="45"/>
      <c r="D253" s="45"/>
      <c r="E253" s="45"/>
    </row>
    <row r="254" spans="1:5" ht="12" customHeight="1">
      <c r="A254" s="66" t="s">
        <v>112</v>
      </c>
      <c r="B254" s="64">
        <f>SUM(B255:B255)</f>
        <v>1660</v>
      </c>
      <c r="C254" s="64">
        <f>SUM(C255:C255)</f>
        <v>1660</v>
      </c>
      <c r="D254" s="624">
        <f>SUM(D255:D255)</f>
        <v>0</v>
      </c>
      <c r="E254" s="64">
        <f>SUM(E255:E255)</f>
        <v>1660</v>
      </c>
    </row>
    <row r="255" spans="1:5" ht="12" customHeight="1">
      <c r="A255" s="61" t="s">
        <v>57</v>
      </c>
      <c r="B255" s="6">
        <v>1660</v>
      </c>
      <c r="C255" s="47">
        <v>1660</v>
      </c>
      <c r="D255" s="622">
        <v>0</v>
      </c>
      <c r="E255" s="47">
        <v>1660</v>
      </c>
    </row>
    <row r="256" spans="1:5" ht="7.5" customHeight="1">
      <c r="A256" s="61"/>
      <c r="B256" s="6"/>
      <c r="C256" s="6"/>
      <c r="D256" s="376"/>
      <c r="E256" s="6"/>
    </row>
    <row r="257" spans="1:5" ht="12" customHeight="1">
      <c r="A257" s="66" t="s">
        <v>113</v>
      </c>
      <c r="B257" s="64">
        <f>SUM(B258:B260)</f>
        <v>21577</v>
      </c>
      <c r="C257" s="64">
        <f>SUM(C258:C262)</f>
        <v>21577</v>
      </c>
      <c r="D257" s="64">
        <f>SUM(D258:D262)</f>
        <v>8996</v>
      </c>
      <c r="E257" s="64">
        <f>SUM(E258:E262)</f>
        <v>28577</v>
      </c>
    </row>
    <row r="258" spans="1:5" ht="12" customHeight="1">
      <c r="A258" s="61" t="s">
        <v>609</v>
      </c>
      <c r="B258" s="6">
        <v>4980</v>
      </c>
      <c r="C258" s="6">
        <v>8067</v>
      </c>
      <c r="D258" s="622">
        <v>0</v>
      </c>
      <c r="E258" s="6">
        <v>15068</v>
      </c>
    </row>
    <row r="259" spans="1:5" ht="12" customHeight="1">
      <c r="A259" s="61" t="s">
        <v>610</v>
      </c>
      <c r="B259" s="6"/>
      <c r="C259" s="6"/>
      <c r="D259" s="622"/>
      <c r="E259" s="6"/>
    </row>
    <row r="260" spans="1:5" ht="12" customHeight="1">
      <c r="A260" s="61" t="s">
        <v>383</v>
      </c>
      <c r="B260" s="47">
        <v>16597</v>
      </c>
      <c r="C260" s="622">
        <v>0</v>
      </c>
      <c r="D260" s="622">
        <v>0</v>
      </c>
      <c r="E260" s="622">
        <v>0</v>
      </c>
    </row>
    <row r="261" spans="1:5" ht="12" customHeight="1">
      <c r="A261" s="61" t="s">
        <v>435</v>
      </c>
      <c r="B261" s="622">
        <v>0</v>
      </c>
      <c r="C261" s="622">
        <v>8997</v>
      </c>
      <c r="D261" s="622">
        <v>8996</v>
      </c>
      <c r="E261" s="47">
        <v>8996</v>
      </c>
    </row>
    <row r="262" spans="1:5" ht="12" customHeight="1">
      <c r="A262" s="61" t="s">
        <v>436</v>
      </c>
      <c r="B262" s="622">
        <v>0</v>
      </c>
      <c r="C262" s="622">
        <v>4513</v>
      </c>
      <c r="D262" s="622">
        <v>0</v>
      </c>
      <c r="E262" s="47">
        <v>4513</v>
      </c>
    </row>
    <row r="263" spans="1:5" ht="4.5" customHeight="1">
      <c r="A263" s="61"/>
      <c r="B263" s="622"/>
      <c r="C263" s="622"/>
      <c r="D263" s="622"/>
      <c r="E263" s="47"/>
    </row>
    <row r="264" spans="1:5" ht="12" customHeight="1">
      <c r="A264" s="770" t="s">
        <v>590</v>
      </c>
      <c r="B264" s="770"/>
      <c r="C264" s="770"/>
      <c r="D264" s="770"/>
      <c r="E264" s="770"/>
    </row>
    <row r="265" spans="1:5" ht="12" customHeight="1">
      <c r="A265" s="770" t="s">
        <v>591</v>
      </c>
      <c r="B265" s="770"/>
      <c r="C265" s="770"/>
      <c r="D265" s="770"/>
      <c r="E265" s="770"/>
    </row>
    <row r="266" spans="1:5" ht="12" customHeight="1">
      <c r="A266" s="770" t="s">
        <v>589</v>
      </c>
      <c r="B266" s="770"/>
      <c r="C266" s="770"/>
      <c r="D266" s="770"/>
      <c r="E266" s="770"/>
    </row>
    <row r="267" spans="1:5" ht="12" customHeight="1">
      <c r="A267" s="770" t="s">
        <v>594</v>
      </c>
      <c r="B267" s="770"/>
      <c r="C267" s="770"/>
      <c r="D267" s="770"/>
      <c r="E267" s="770"/>
    </row>
    <row r="268" spans="1:5" ht="12" customHeight="1">
      <c r="A268" s="772" t="s">
        <v>612</v>
      </c>
      <c r="B268" s="772"/>
      <c r="C268" s="772"/>
      <c r="D268" s="772"/>
      <c r="E268" s="772"/>
    </row>
    <row r="269" spans="1:5" ht="9.75" customHeight="1">
      <c r="A269" s="772"/>
      <c r="B269" s="772"/>
      <c r="C269" s="772"/>
      <c r="D269" s="772"/>
      <c r="E269" s="772"/>
    </row>
    <row r="270" spans="1:5" ht="12" customHeight="1">
      <c r="A270" s="63" t="s">
        <v>114</v>
      </c>
      <c r="B270" s="64">
        <f>SUM(B271:B274)</f>
        <v>69684</v>
      </c>
      <c r="C270" s="64">
        <f>SUM(C271:C274)</f>
        <v>69684</v>
      </c>
      <c r="D270" s="625">
        <f>SUM(D271:D274)</f>
        <v>10758</v>
      </c>
      <c r="E270" s="64">
        <f>SUM(E271:E274)</f>
        <v>69684</v>
      </c>
    </row>
    <row r="271" spans="1:5" ht="12" customHeight="1">
      <c r="A271" s="61" t="s">
        <v>45</v>
      </c>
      <c r="B271" s="6">
        <v>16597</v>
      </c>
      <c r="C271" s="6">
        <v>16597</v>
      </c>
      <c r="D271" s="622">
        <v>0</v>
      </c>
      <c r="E271" s="6">
        <v>9000</v>
      </c>
    </row>
    <row r="272" spans="1:5" ht="12" customHeight="1">
      <c r="A272" s="45" t="s">
        <v>611</v>
      </c>
      <c r="B272" s="6">
        <v>28200</v>
      </c>
      <c r="C272" s="6">
        <v>28200</v>
      </c>
      <c r="D272" s="376">
        <v>10758</v>
      </c>
      <c r="E272" s="6">
        <v>52394</v>
      </c>
    </row>
    <row r="273" spans="1:5" ht="12" customHeight="1">
      <c r="A273" s="61" t="s">
        <v>384</v>
      </c>
      <c r="B273" s="47">
        <v>16597</v>
      </c>
      <c r="C273" s="47">
        <v>16597</v>
      </c>
      <c r="D273" s="622">
        <v>0</v>
      </c>
      <c r="E273" s="47">
        <v>0</v>
      </c>
    </row>
    <row r="274" spans="1:5" ht="12" customHeight="1">
      <c r="A274" s="61" t="s">
        <v>263</v>
      </c>
      <c r="B274" s="47">
        <v>8290</v>
      </c>
      <c r="C274" s="47">
        <v>8290</v>
      </c>
      <c r="D274" s="622">
        <v>0</v>
      </c>
      <c r="E274" s="47">
        <v>8290</v>
      </c>
    </row>
    <row r="275" spans="1:5" ht="4.5" customHeight="1">
      <c r="A275" s="61"/>
      <c r="B275" s="47"/>
      <c r="C275" s="47"/>
      <c r="D275" s="622"/>
      <c r="E275" s="47"/>
    </row>
    <row r="276" spans="1:5" ht="12" customHeight="1">
      <c r="A276" s="770" t="s">
        <v>616</v>
      </c>
      <c r="B276" s="770"/>
      <c r="C276" s="770"/>
      <c r="D276" s="770"/>
      <c r="E276" s="770"/>
    </row>
    <row r="277" spans="1:5" ht="12" customHeight="1">
      <c r="A277" s="772" t="s">
        <v>615</v>
      </c>
      <c r="B277" s="772"/>
      <c r="C277" s="772"/>
      <c r="D277" s="45"/>
      <c r="E277" s="45"/>
    </row>
    <row r="278" spans="1:5" ht="9" customHeight="1">
      <c r="A278" s="61"/>
      <c r="B278" s="47"/>
      <c r="C278" s="47"/>
      <c r="D278" s="622"/>
      <c r="E278" s="47"/>
    </row>
    <row r="279" spans="1:5" ht="12" customHeight="1">
      <c r="A279" s="63" t="s">
        <v>385</v>
      </c>
      <c r="B279" s="48">
        <f>SUM(B280)</f>
        <v>2000</v>
      </c>
      <c r="C279" s="48">
        <f>SUM(C280)</f>
        <v>2000</v>
      </c>
      <c r="D279" s="624">
        <f>SUM(D280)</f>
        <v>0</v>
      </c>
      <c r="E279" s="48">
        <f>SUM(E280)</f>
        <v>2000</v>
      </c>
    </row>
    <row r="280" spans="1:5" ht="12" customHeight="1">
      <c r="A280" s="61" t="s">
        <v>256</v>
      </c>
      <c r="B280" s="47">
        <v>2000</v>
      </c>
      <c r="C280" s="47">
        <v>2000</v>
      </c>
      <c r="D280" s="622">
        <v>0</v>
      </c>
      <c r="E280" s="47">
        <v>2000</v>
      </c>
    </row>
    <row r="281" spans="1:5" ht="9" customHeight="1">
      <c r="A281" s="61"/>
      <c r="B281" s="47"/>
      <c r="C281" s="47"/>
      <c r="D281" s="622"/>
      <c r="E281" s="47"/>
    </row>
    <row r="282" spans="1:5" ht="12" customHeight="1">
      <c r="A282" s="63" t="s">
        <v>115</v>
      </c>
      <c r="B282" s="64">
        <f>B283+B284</f>
        <v>14279</v>
      </c>
      <c r="C282" s="64">
        <f>C283+C284</f>
        <v>14279</v>
      </c>
      <c r="D282" s="625">
        <f>D283+D284</f>
        <v>4833</v>
      </c>
      <c r="E282" s="64">
        <f>E283+E284</f>
        <v>13279</v>
      </c>
    </row>
    <row r="283" spans="1:5" ht="12" customHeight="1">
      <c r="A283" s="61" t="s">
        <v>58</v>
      </c>
      <c r="B283" s="6">
        <v>11958</v>
      </c>
      <c r="C283" s="6">
        <v>11958</v>
      </c>
      <c r="D283" s="376">
        <v>4774</v>
      </c>
      <c r="E283" s="6">
        <v>11958</v>
      </c>
    </row>
    <row r="284" spans="1:5" ht="12" customHeight="1">
      <c r="A284" s="61" t="s">
        <v>387</v>
      </c>
      <c r="B284" s="6">
        <v>2321</v>
      </c>
      <c r="C284" s="6">
        <v>2321</v>
      </c>
      <c r="D284" s="622">
        <v>59</v>
      </c>
      <c r="E284" s="6">
        <v>1321</v>
      </c>
    </row>
    <row r="285" spans="1:5" ht="4.5" customHeight="1">
      <c r="A285" s="61"/>
      <c r="B285" s="6"/>
      <c r="C285" s="6"/>
      <c r="D285" s="622"/>
      <c r="E285" s="6"/>
    </row>
    <row r="286" spans="1:5" ht="12" customHeight="1">
      <c r="A286" s="770" t="s">
        <v>617</v>
      </c>
      <c r="B286" s="770"/>
      <c r="C286" s="770"/>
      <c r="D286" s="770"/>
      <c r="E286" s="770"/>
    </row>
    <row r="287" spans="1:5" ht="12" customHeight="1">
      <c r="A287" s="772" t="s">
        <v>613</v>
      </c>
      <c r="B287" s="772"/>
      <c r="C287" s="772"/>
      <c r="D287" s="772"/>
      <c r="E287" s="772"/>
    </row>
    <row r="288" spans="1:4" ht="9" customHeight="1">
      <c r="A288" s="68"/>
      <c r="B288" s="69"/>
      <c r="C288" s="69"/>
      <c r="D288" s="627"/>
    </row>
    <row r="289" spans="1:5" ht="12" customHeight="1">
      <c r="A289" s="67" t="s">
        <v>118</v>
      </c>
      <c r="B289" s="62">
        <v>398</v>
      </c>
      <c r="C289" s="62">
        <v>398</v>
      </c>
      <c r="D289" s="442">
        <v>8</v>
      </c>
      <c r="E289" s="660">
        <v>398</v>
      </c>
    </row>
    <row r="290" spans="1:4" ht="9" customHeight="1">
      <c r="A290" s="68"/>
      <c r="B290" s="69"/>
      <c r="C290" s="69"/>
      <c r="D290" s="627"/>
    </row>
    <row r="291" spans="1:5" ht="12" customHeight="1">
      <c r="A291" s="67" t="s">
        <v>119</v>
      </c>
      <c r="B291" s="62">
        <v>830</v>
      </c>
      <c r="C291" s="62">
        <v>830</v>
      </c>
      <c r="D291" s="442">
        <v>103</v>
      </c>
      <c r="E291" s="660">
        <v>830</v>
      </c>
    </row>
    <row r="292" spans="1:5" ht="9" customHeight="1">
      <c r="A292" s="68"/>
      <c r="B292" s="69"/>
      <c r="C292" s="69"/>
      <c r="D292" s="627"/>
      <c r="E292" s="69"/>
    </row>
    <row r="293" spans="1:5" ht="12" customHeight="1">
      <c r="A293" s="67" t="s">
        <v>143</v>
      </c>
      <c r="B293" s="62">
        <f>SUM(B298:B316)</f>
        <v>251630</v>
      </c>
      <c r="C293" s="62">
        <f>SUM(C298:C316)</f>
        <v>251630</v>
      </c>
      <c r="D293" s="62">
        <f>SUM(D298:D316)</f>
        <v>88812</v>
      </c>
      <c r="E293" s="660">
        <f>SUM(E298:E316)</f>
        <v>247630</v>
      </c>
    </row>
    <row r="294" spans="1:5" ht="12" customHeight="1">
      <c r="A294" s="70" t="s">
        <v>483</v>
      </c>
      <c r="B294" s="44"/>
      <c r="C294" s="44"/>
      <c r="D294" s="623"/>
      <c r="E294" s="44"/>
    </row>
    <row r="295" spans="1:5" ht="12" customHeight="1">
      <c r="A295" s="70" t="s">
        <v>484</v>
      </c>
      <c r="B295" s="44"/>
      <c r="C295" s="44"/>
      <c r="D295" s="623"/>
      <c r="E295" s="44"/>
    </row>
    <row r="296" spans="1:5" ht="12" customHeight="1">
      <c r="A296" s="70" t="s">
        <v>485</v>
      </c>
      <c r="B296" s="44"/>
      <c r="C296" s="44"/>
      <c r="D296" s="623"/>
      <c r="E296" s="44"/>
    </row>
    <row r="297" spans="1:5" ht="4.5" customHeight="1">
      <c r="A297" s="82"/>
      <c r="B297" s="69"/>
      <c r="C297" s="69"/>
      <c r="D297" s="627"/>
      <c r="E297" s="69"/>
    </row>
    <row r="298" spans="1:5" ht="12" customHeight="1">
      <c r="A298" s="58" t="s">
        <v>230</v>
      </c>
      <c r="B298" s="6">
        <v>4405</v>
      </c>
      <c r="C298" s="6">
        <v>4405</v>
      </c>
      <c r="D298" s="376">
        <v>1075</v>
      </c>
      <c r="E298" s="6">
        <v>4405</v>
      </c>
    </row>
    <row r="299" spans="1:5" ht="12" customHeight="1">
      <c r="A299" s="71" t="s">
        <v>46</v>
      </c>
      <c r="B299" s="6">
        <v>13097</v>
      </c>
      <c r="C299" s="6">
        <v>13097</v>
      </c>
      <c r="D299" s="376">
        <v>2704</v>
      </c>
      <c r="E299" s="6">
        <v>10097</v>
      </c>
    </row>
    <row r="300" spans="1:5" ht="12" customHeight="1">
      <c r="A300" s="71" t="s">
        <v>47</v>
      </c>
      <c r="B300" s="6">
        <v>664</v>
      </c>
      <c r="C300" s="6">
        <v>664</v>
      </c>
      <c r="D300" s="376">
        <v>302</v>
      </c>
      <c r="E300" s="6">
        <v>664</v>
      </c>
    </row>
    <row r="301" spans="1:5" ht="12" customHeight="1">
      <c r="A301" s="58" t="s">
        <v>266</v>
      </c>
      <c r="B301" s="6">
        <v>2000</v>
      </c>
      <c r="C301" s="6">
        <v>2000</v>
      </c>
      <c r="D301" s="376">
        <v>414</v>
      </c>
      <c r="E301" s="6">
        <v>2000</v>
      </c>
    </row>
    <row r="302" spans="1:5" ht="12" customHeight="1">
      <c r="A302" s="58" t="s">
        <v>233</v>
      </c>
      <c r="B302" s="6">
        <v>22691</v>
      </c>
      <c r="C302" s="6">
        <v>22691</v>
      </c>
      <c r="D302" s="376">
        <v>10030</v>
      </c>
      <c r="E302" s="6">
        <v>22691</v>
      </c>
    </row>
    <row r="303" spans="1:5" ht="12" customHeight="1">
      <c r="A303" s="71" t="s">
        <v>48</v>
      </c>
      <c r="B303" s="6">
        <v>14895</v>
      </c>
      <c r="C303" s="6">
        <v>14895</v>
      </c>
      <c r="D303" s="376">
        <v>8160</v>
      </c>
      <c r="E303" s="6">
        <v>16395</v>
      </c>
    </row>
    <row r="304" spans="1:5" ht="12" customHeight="1">
      <c r="A304" s="71" t="s">
        <v>50</v>
      </c>
      <c r="B304" s="6">
        <v>4580</v>
      </c>
      <c r="C304" s="6">
        <v>4580</v>
      </c>
      <c r="D304" s="376">
        <v>3461</v>
      </c>
      <c r="E304" s="6">
        <v>6080</v>
      </c>
    </row>
    <row r="305" spans="1:5" ht="12" customHeight="1">
      <c r="A305" s="71" t="s">
        <v>49</v>
      </c>
      <c r="B305" s="6">
        <v>13110</v>
      </c>
      <c r="C305" s="6">
        <v>13110</v>
      </c>
      <c r="D305" s="376">
        <v>3857</v>
      </c>
      <c r="E305" s="6">
        <v>9110</v>
      </c>
    </row>
    <row r="306" spans="1:5" ht="12" customHeight="1">
      <c r="A306" s="71" t="s">
        <v>51</v>
      </c>
      <c r="B306" s="6">
        <v>10915</v>
      </c>
      <c r="C306" s="6">
        <v>10915</v>
      </c>
      <c r="D306" s="376">
        <v>2649</v>
      </c>
      <c r="E306" s="6">
        <v>10915</v>
      </c>
    </row>
    <row r="307" spans="1:5" ht="12" customHeight="1">
      <c r="A307" s="71" t="s">
        <v>54</v>
      </c>
      <c r="B307" s="6">
        <v>3773</v>
      </c>
      <c r="C307" s="6">
        <v>3773</v>
      </c>
      <c r="D307" s="376">
        <v>757</v>
      </c>
      <c r="E307" s="6">
        <v>3773</v>
      </c>
    </row>
    <row r="308" spans="1:5" ht="12" customHeight="1">
      <c r="A308" s="71" t="s">
        <v>148</v>
      </c>
      <c r="B308" s="6">
        <v>6300</v>
      </c>
      <c r="C308" s="6">
        <v>6300</v>
      </c>
      <c r="D308" s="376">
        <v>4270</v>
      </c>
      <c r="E308" s="6">
        <v>6300</v>
      </c>
    </row>
    <row r="309" spans="1:5" ht="12" customHeight="1">
      <c r="A309" s="58" t="s">
        <v>69</v>
      </c>
      <c r="B309" s="6">
        <v>1660</v>
      </c>
      <c r="C309" s="6">
        <v>1660</v>
      </c>
      <c r="D309" s="376">
        <v>124</v>
      </c>
      <c r="E309" s="6">
        <v>1660</v>
      </c>
    </row>
    <row r="310" spans="1:5" ht="12" customHeight="1">
      <c r="A310" s="71" t="s">
        <v>52</v>
      </c>
      <c r="B310" s="6">
        <v>432</v>
      </c>
      <c r="C310" s="6">
        <v>432</v>
      </c>
      <c r="D310" s="376">
        <v>150</v>
      </c>
      <c r="E310" s="6">
        <v>432</v>
      </c>
    </row>
    <row r="311" spans="1:5" ht="12" customHeight="1">
      <c r="A311" s="71" t="s">
        <v>53</v>
      </c>
      <c r="B311" s="6">
        <v>1660</v>
      </c>
      <c r="C311" s="6">
        <v>1660</v>
      </c>
      <c r="D311" s="622">
        <v>280</v>
      </c>
      <c r="E311" s="6">
        <v>1660</v>
      </c>
    </row>
    <row r="312" spans="1:5" ht="12" customHeight="1">
      <c r="A312" s="71" t="s">
        <v>55</v>
      </c>
      <c r="B312" s="6">
        <v>4271</v>
      </c>
      <c r="C312" s="6">
        <v>4271</v>
      </c>
      <c r="D312" s="376">
        <v>735</v>
      </c>
      <c r="E312" s="6">
        <v>4271</v>
      </c>
    </row>
    <row r="313" spans="1:5" ht="12" customHeight="1">
      <c r="A313" s="71" t="s">
        <v>33</v>
      </c>
      <c r="B313" s="6">
        <v>124422</v>
      </c>
      <c r="C313" s="6">
        <v>124422</v>
      </c>
      <c r="D313" s="376">
        <v>38827</v>
      </c>
      <c r="E313" s="6">
        <v>124422</v>
      </c>
    </row>
    <row r="314" spans="1:5" ht="12" customHeight="1">
      <c r="A314" s="71" t="s">
        <v>56</v>
      </c>
      <c r="B314" s="6">
        <v>21610</v>
      </c>
      <c r="C314" s="6">
        <v>21610</v>
      </c>
      <c r="D314" s="376">
        <v>10979</v>
      </c>
      <c r="E314" s="6">
        <v>21610</v>
      </c>
    </row>
    <row r="315" spans="1:5" ht="12" customHeight="1">
      <c r="A315" s="58" t="s">
        <v>150</v>
      </c>
      <c r="B315" s="6">
        <v>245</v>
      </c>
      <c r="C315" s="6">
        <v>245</v>
      </c>
      <c r="D315" s="376">
        <v>38</v>
      </c>
      <c r="E315" s="6">
        <v>245</v>
      </c>
    </row>
    <row r="316" spans="1:5" ht="12" customHeight="1">
      <c r="A316" s="554" t="s">
        <v>388</v>
      </c>
      <c r="B316" s="6">
        <v>900</v>
      </c>
      <c r="C316" s="6">
        <v>900</v>
      </c>
      <c r="D316" s="622">
        <v>0</v>
      </c>
      <c r="E316" s="6">
        <v>900</v>
      </c>
    </row>
    <row r="317" spans="1:5" ht="12" customHeight="1">
      <c r="A317" s="71"/>
      <c r="B317" s="788" t="s">
        <v>418</v>
      </c>
      <c r="C317" s="788"/>
      <c r="D317" s="788"/>
      <c r="E317" s="788"/>
    </row>
    <row r="318" spans="1:5" ht="12" customHeight="1">
      <c r="A318" s="71"/>
      <c r="B318" s="35" t="s">
        <v>268</v>
      </c>
      <c r="C318" s="35" t="s">
        <v>269</v>
      </c>
      <c r="D318" s="614" t="s">
        <v>374</v>
      </c>
      <c r="E318" s="741" t="s">
        <v>377</v>
      </c>
    </row>
    <row r="319" spans="1:5" ht="12" customHeight="1">
      <c r="A319" s="71"/>
      <c r="B319" s="35"/>
      <c r="C319" s="35"/>
      <c r="D319" s="615" t="s">
        <v>375</v>
      </c>
      <c r="E319" s="742"/>
    </row>
    <row r="320" spans="1:5" ht="8.25" customHeight="1">
      <c r="A320" s="71"/>
      <c r="B320" s="6"/>
      <c r="C320" s="6"/>
      <c r="D320" s="622"/>
      <c r="E320" s="6"/>
    </row>
    <row r="321" spans="1:5" ht="12" customHeight="1">
      <c r="A321" s="778" t="s">
        <v>542</v>
      </c>
      <c r="B321" s="778"/>
      <c r="C321" s="778"/>
      <c r="D321" s="778"/>
      <c r="E321" s="778"/>
    </row>
    <row r="322" spans="1:5" ht="12" customHeight="1">
      <c r="A322" s="778" t="s">
        <v>519</v>
      </c>
      <c r="B322" s="778"/>
      <c r="C322" s="778"/>
      <c r="D322" s="778"/>
      <c r="E322" s="778"/>
    </row>
    <row r="323" spans="1:5" ht="12" customHeight="1">
      <c r="A323" s="710" t="s">
        <v>614</v>
      </c>
      <c r="B323" s="710"/>
      <c r="C323" s="710"/>
      <c r="D323" s="710"/>
      <c r="E323" s="710"/>
    </row>
    <row r="324" spans="1:5" ht="9.75" customHeight="1">
      <c r="A324" s="554"/>
      <c r="B324" s="6"/>
      <c r="C324" s="1"/>
      <c r="D324" s="349"/>
      <c r="E324" s="1"/>
    </row>
    <row r="325" spans="1:5" ht="12" customHeight="1">
      <c r="A325" s="67" t="s">
        <v>361</v>
      </c>
      <c r="B325" s="62">
        <f>SUM(B327+B328+B329+B330+B331+B332+B333+B334+B335+B336+B337+B338+B339+B340)</f>
        <v>1909830</v>
      </c>
      <c r="C325" s="62">
        <f>SUM(C327+C328+C329+C330+C331+C332+C333+C334+C335+C336+C337+C338+C339+C340)</f>
        <v>1909830</v>
      </c>
      <c r="D325" s="442">
        <f>SUM(D327+D328+D329+D330+D331+D332+D333+D334+D335+D336+D337+D338+D339+D340)</f>
        <v>850826</v>
      </c>
      <c r="E325" s="660">
        <f>SUM(E327+E328+E329+E330+E331+E332+E333+E334+E335+E336+E337+E338+E339+E340)</f>
        <v>1906301</v>
      </c>
    </row>
    <row r="326" spans="1:5" ht="9.75" customHeight="1">
      <c r="A326" s="1"/>
      <c r="B326" s="6"/>
      <c r="C326" s="6"/>
      <c r="D326" s="376"/>
      <c r="E326" s="6"/>
    </row>
    <row r="327" spans="1:5" ht="12" customHeight="1">
      <c r="A327" s="58" t="s">
        <v>230</v>
      </c>
      <c r="B327" s="6">
        <v>126430</v>
      </c>
      <c r="C327" s="6">
        <v>126430</v>
      </c>
      <c r="D327" s="376">
        <v>58574</v>
      </c>
      <c r="E327" s="6">
        <v>126196</v>
      </c>
    </row>
    <row r="328" spans="1:8" ht="12" customHeight="1">
      <c r="A328" s="71" t="s">
        <v>46</v>
      </c>
      <c r="B328" s="6">
        <v>364312</v>
      </c>
      <c r="C328" s="6">
        <v>364312</v>
      </c>
      <c r="D328" s="376">
        <v>174349</v>
      </c>
      <c r="E328" s="6">
        <v>366338</v>
      </c>
      <c r="H328" s="677"/>
    </row>
    <row r="329" spans="1:8" ht="12" customHeight="1">
      <c r="A329" s="71" t="s">
        <v>47</v>
      </c>
      <c r="B329" s="6">
        <v>439968</v>
      </c>
      <c r="C329" s="6">
        <v>439968</v>
      </c>
      <c r="D329" s="376">
        <v>186146</v>
      </c>
      <c r="E329" s="6">
        <v>439156</v>
      </c>
      <c r="H329" s="677"/>
    </row>
    <row r="330" spans="1:8" ht="12" customHeight="1">
      <c r="A330" s="58" t="s">
        <v>266</v>
      </c>
      <c r="B330" s="6">
        <v>20343</v>
      </c>
      <c r="C330" s="6">
        <v>20343</v>
      </c>
      <c r="D330" s="376">
        <v>8473</v>
      </c>
      <c r="E330" s="6">
        <v>20305</v>
      </c>
      <c r="H330" s="677"/>
    </row>
    <row r="331" spans="1:8" ht="12" customHeight="1">
      <c r="A331" s="58" t="s">
        <v>233</v>
      </c>
      <c r="B331" s="6">
        <v>23082</v>
      </c>
      <c r="C331" s="6">
        <v>23082</v>
      </c>
      <c r="D331" s="376">
        <v>11121</v>
      </c>
      <c r="E331" s="6">
        <v>24388</v>
      </c>
      <c r="H331" s="678"/>
    </row>
    <row r="332" spans="1:8" ht="12" customHeight="1">
      <c r="A332" s="71" t="s">
        <v>48</v>
      </c>
      <c r="B332" s="6">
        <v>64370</v>
      </c>
      <c r="C332" s="6">
        <v>64370</v>
      </c>
      <c r="D332" s="376">
        <v>30376</v>
      </c>
      <c r="E332" s="6">
        <v>64251</v>
      </c>
      <c r="H332" s="675"/>
    </row>
    <row r="333" spans="1:8" ht="12" customHeight="1">
      <c r="A333" s="71" t="s">
        <v>49</v>
      </c>
      <c r="B333" s="6">
        <v>69439</v>
      </c>
      <c r="C333" s="6">
        <v>69439</v>
      </c>
      <c r="D333" s="376">
        <v>22984</v>
      </c>
      <c r="E333" s="6">
        <v>61214</v>
      </c>
      <c r="H333" s="675"/>
    </row>
    <row r="334" spans="1:8" ht="12" customHeight="1">
      <c r="A334" s="71" t="s">
        <v>51</v>
      </c>
      <c r="B334" s="6">
        <v>16051</v>
      </c>
      <c r="C334" s="6">
        <v>16051</v>
      </c>
      <c r="D334" s="376">
        <v>5957</v>
      </c>
      <c r="E334" s="6">
        <v>16021</v>
      </c>
      <c r="H334" s="675"/>
    </row>
    <row r="335" spans="1:8" ht="12" customHeight="1">
      <c r="A335" s="71" t="s">
        <v>54</v>
      </c>
      <c r="B335" s="6">
        <v>143447</v>
      </c>
      <c r="C335" s="6">
        <v>143447</v>
      </c>
      <c r="D335" s="376">
        <v>68380</v>
      </c>
      <c r="E335" s="6">
        <v>143182</v>
      </c>
      <c r="H335" s="675"/>
    </row>
    <row r="336" spans="1:8" ht="12" customHeight="1">
      <c r="A336" s="71" t="s">
        <v>148</v>
      </c>
      <c r="B336" s="6">
        <v>2333</v>
      </c>
      <c r="C336" s="6">
        <v>2333</v>
      </c>
      <c r="D336" s="376">
        <v>753</v>
      </c>
      <c r="E336" s="6">
        <v>2329</v>
      </c>
      <c r="H336" s="675"/>
    </row>
    <row r="337" spans="1:8" ht="12" customHeight="1">
      <c r="A337" s="71" t="s">
        <v>55</v>
      </c>
      <c r="B337" s="6">
        <v>8603</v>
      </c>
      <c r="C337" s="6">
        <v>8603</v>
      </c>
      <c r="D337" s="376">
        <v>3843</v>
      </c>
      <c r="E337" s="6">
        <v>8587</v>
      </c>
      <c r="H337" s="675"/>
    </row>
    <row r="338" spans="1:8" ht="12" customHeight="1">
      <c r="A338" s="71" t="s">
        <v>33</v>
      </c>
      <c r="B338" s="6">
        <v>79605</v>
      </c>
      <c r="C338" s="6">
        <v>79605</v>
      </c>
      <c r="D338" s="376">
        <v>38991</v>
      </c>
      <c r="E338" s="6">
        <v>83507</v>
      </c>
      <c r="H338" s="675"/>
    </row>
    <row r="339" spans="1:8" ht="12" customHeight="1">
      <c r="A339" s="71" t="s">
        <v>56</v>
      </c>
      <c r="B339" s="6">
        <v>418531</v>
      </c>
      <c r="C339" s="6">
        <v>418531</v>
      </c>
      <c r="D339" s="376">
        <v>182773</v>
      </c>
      <c r="E339" s="6">
        <v>417757</v>
      </c>
      <c r="H339" s="675"/>
    </row>
    <row r="340" spans="1:8" ht="12" customHeight="1">
      <c r="A340" s="71" t="s">
        <v>59</v>
      </c>
      <c r="B340" s="6">
        <v>133316</v>
      </c>
      <c r="C340" s="6">
        <v>133316</v>
      </c>
      <c r="D340" s="376">
        <v>58106</v>
      </c>
      <c r="E340" s="6">
        <v>133070</v>
      </c>
      <c r="H340" s="675"/>
    </row>
    <row r="341" spans="1:8" ht="9" customHeight="1">
      <c r="A341" s="71"/>
      <c r="B341" s="6"/>
      <c r="C341" s="6"/>
      <c r="D341" s="376"/>
      <c r="E341" s="6"/>
      <c r="H341" s="675"/>
    </row>
    <row r="342" spans="1:8" ht="12" customHeight="1">
      <c r="A342" s="777" t="s">
        <v>518</v>
      </c>
      <c r="B342" s="777"/>
      <c r="C342" s="777"/>
      <c r="D342" s="777"/>
      <c r="E342" s="777"/>
      <c r="H342" s="675"/>
    </row>
    <row r="343" spans="1:8" ht="12" customHeight="1">
      <c r="A343" s="776" t="s">
        <v>504</v>
      </c>
      <c r="B343" s="776"/>
      <c r="C343" s="776"/>
      <c r="D343" s="776"/>
      <c r="E343" s="776"/>
      <c r="H343" s="675"/>
    </row>
    <row r="344" spans="1:8" ht="10.5" customHeight="1">
      <c r="A344" s="71"/>
      <c r="B344" s="6"/>
      <c r="C344" s="6"/>
      <c r="D344" s="376"/>
      <c r="E344" s="6"/>
      <c r="H344" s="675"/>
    </row>
    <row r="345" spans="1:8" ht="12" customHeight="1">
      <c r="A345" s="67" t="s">
        <v>144</v>
      </c>
      <c r="B345" s="62">
        <f>SUM(B348+B349+B350+B351+B352+B353+B354+B355+B356+B357+B358+B359+B360)</f>
        <v>21609</v>
      </c>
      <c r="C345" s="62">
        <f>SUM(C348+C349+C350+C351+C352+C353+C354+C355+C356+C357+C358+C359+C360)</f>
        <v>21609</v>
      </c>
      <c r="D345" s="442">
        <f>SUM(D348+D349+D350+D351+D352+D353+D354+D355+D356+D357+D358+D359+D360)</f>
        <v>8642</v>
      </c>
      <c r="E345" s="660">
        <f>SUM(E348+E349+E350+E351+E352+E353+E354+E355+E356+E357+E358+E359+E360)</f>
        <v>21609</v>
      </c>
      <c r="H345" s="675"/>
    </row>
    <row r="346" spans="1:8" ht="12" customHeight="1">
      <c r="A346" s="72" t="s">
        <v>65</v>
      </c>
      <c r="B346" s="6"/>
      <c r="C346" s="6"/>
      <c r="D346" s="376"/>
      <c r="E346" s="6"/>
      <c r="H346" s="675"/>
    </row>
    <row r="347" spans="1:8" ht="8.25" customHeight="1">
      <c r="A347" s="58"/>
      <c r="B347" s="6"/>
      <c r="C347" s="6"/>
      <c r="D347" s="376"/>
      <c r="E347" s="6"/>
      <c r="H347" s="675"/>
    </row>
    <row r="348" spans="1:8" ht="12" customHeight="1">
      <c r="A348" s="58" t="s">
        <v>230</v>
      </c>
      <c r="B348" s="6">
        <v>2091</v>
      </c>
      <c r="C348" s="6">
        <v>2091</v>
      </c>
      <c r="D348" s="376">
        <v>1006</v>
      </c>
      <c r="E348" s="6">
        <v>2091</v>
      </c>
      <c r="H348" s="675"/>
    </row>
    <row r="349" spans="1:8" ht="12" customHeight="1">
      <c r="A349" s="71" t="s">
        <v>46</v>
      </c>
      <c r="B349" s="6">
        <v>5643</v>
      </c>
      <c r="C349" s="6">
        <v>5643</v>
      </c>
      <c r="D349" s="376">
        <v>2244</v>
      </c>
      <c r="E349" s="6">
        <v>5643</v>
      </c>
      <c r="H349" s="675"/>
    </row>
    <row r="350" spans="1:8" ht="12" customHeight="1">
      <c r="A350" s="71" t="s">
        <v>47</v>
      </c>
      <c r="B350" s="6">
        <v>1261</v>
      </c>
      <c r="C350" s="6">
        <v>1261</v>
      </c>
      <c r="D350" s="376">
        <v>375</v>
      </c>
      <c r="E350" s="6">
        <v>1261</v>
      </c>
      <c r="H350" s="675"/>
    </row>
    <row r="351" spans="1:8" ht="12" customHeight="1">
      <c r="A351" s="58" t="s">
        <v>266</v>
      </c>
      <c r="B351" s="6">
        <v>498</v>
      </c>
      <c r="C351" s="6">
        <v>498</v>
      </c>
      <c r="D351" s="376">
        <v>266</v>
      </c>
      <c r="E351" s="6">
        <v>498</v>
      </c>
      <c r="H351" s="675"/>
    </row>
    <row r="352" spans="1:8" ht="12" customHeight="1">
      <c r="A352" s="58" t="s">
        <v>233</v>
      </c>
      <c r="B352" s="6">
        <v>199</v>
      </c>
      <c r="C352" s="6">
        <v>199</v>
      </c>
      <c r="D352" s="376">
        <v>80</v>
      </c>
      <c r="E352" s="6">
        <v>199</v>
      </c>
      <c r="H352" s="675"/>
    </row>
    <row r="353" spans="1:8" ht="12" customHeight="1">
      <c r="A353" s="71" t="s">
        <v>48</v>
      </c>
      <c r="B353" s="6">
        <v>830</v>
      </c>
      <c r="C353" s="6">
        <v>830</v>
      </c>
      <c r="D353" s="376">
        <v>359</v>
      </c>
      <c r="E353" s="6">
        <v>830</v>
      </c>
      <c r="H353" s="675"/>
    </row>
    <row r="354" spans="1:8" ht="12" customHeight="1">
      <c r="A354" s="71" t="s">
        <v>49</v>
      </c>
      <c r="B354" s="6">
        <v>1494</v>
      </c>
      <c r="C354" s="6">
        <v>1494</v>
      </c>
      <c r="D354" s="376">
        <v>299</v>
      </c>
      <c r="E354" s="6">
        <v>1494</v>
      </c>
      <c r="H354" s="680"/>
    </row>
    <row r="355" spans="1:8" ht="12" customHeight="1">
      <c r="A355" s="71" t="s">
        <v>51</v>
      </c>
      <c r="B355" s="6">
        <v>133</v>
      </c>
      <c r="C355" s="6">
        <v>133</v>
      </c>
      <c r="D355" s="622">
        <v>0</v>
      </c>
      <c r="E355" s="6">
        <v>133</v>
      </c>
      <c r="H355" s="675"/>
    </row>
    <row r="356" spans="1:5" ht="12" customHeight="1">
      <c r="A356" s="71" t="s">
        <v>54</v>
      </c>
      <c r="B356" s="6">
        <v>2855</v>
      </c>
      <c r="C356" s="6">
        <v>2855</v>
      </c>
      <c r="D356" s="376">
        <v>1294</v>
      </c>
      <c r="E356" s="6">
        <v>2855</v>
      </c>
    </row>
    <row r="357" spans="1:5" ht="12" customHeight="1">
      <c r="A357" s="71" t="s">
        <v>55</v>
      </c>
      <c r="B357" s="6">
        <v>133</v>
      </c>
      <c r="C357" s="6">
        <v>133</v>
      </c>
      <c r="D357" s="622">
        <v>0</v>
      </c>
      <c r="E357" s="6">
        <v>133</v>
      </c>
    </row>
    <row r="358" spans="1:5" ht="12" customHeight="1">
      <c r="A358" s="71" t="s">
        <v>33</v>
      </c>
      <c r="B358" s="6">
        <v>431</v>
      </c>
      <c r="C358" s="6">
        <v>431</v>
      </c>
      <c r="D358" s="376">
        <v>332</v>
      </c>
      <c r="E358" s="6">
        <v>431</v>
      </c>
    </row>
    <row r="359" spans="1:5" ht="12" customHeight="1">
      <c r="A359" s="71" t="s">
        <v>56</v>
      </c>
      <c r="B359" s="6">
        <v>4647</v>
      </c>
      <c r="C359" s="6">
        <v>4647</v>
      </c>
      <c r="D359" s="376">
        <v>1849</v>
      </c>
      <c r="E359" s="6">
        <v>4647</v>
      </c>
    </row>
    <row r="360" spans="1:5" ht="12" customHeight="1">
      <c r="A360" s="71" t="s">
        <v>59</v>
      </c>
      <c r="B360" s="6">
        <v>1394</v>
      </c>
      <c r="C360" s="6">
        <v>1394</v>
      </c>
      <c r="D360" s="376">
        <v>538</v>
      </c>
      <c r="E360" s="6">
        <v>1394</v>
      </c>
    </row>
    <row r="361" spans="1:5" ht="12" customHeight="1">
      <c r="A361" s="71"/>
      <c r="B361" s="6"/>
      <c r="C361" s="6"/>
      <c r="D361" s="376"/>
      <c r="E361" s="6"/>
    </row>
    <row r="362" spans="1:5" ht="12" customHeight="1">
      <c r="A362" s="67" t="s">
        <v>145</v>
      </c>
      <c r="B362" s="62">
        <f>SUM(B366:B379)</f>
        <v>115647</v>
      </c>
      <c r="C362" s="62">
        <f>SUM(C366:C379)</f>
        <v>115647</v>
      </c>
      <c r="D362" s="442">
        <f>SUM(D366:D379)</f>
        <v>52481</v>
      </c>
      <c r="E362" s="660">
        <f>SUM(E366:E379)</f>
        <v>128414</v>
      </c>
    </row>
    <row r="363" spans="1:5" ht="12" customHeight="1">
      <c r="A363" s="72" t="s">
        <v>486</v>
      </c>
      <c r="B363" s="6"/>
      <c r="C363" s="6"/>
      <c r="D363" s="376"/>
      <c r="E363" s="6"/>
    </row>
    <row r="364" spans="1:5" ht="12" customHeight="1">
      <c r="A364" s="72" t="s">
        <v>487</v>
      </c>
      <c r="B364" s="6"/>
      <c r="C364" s="6"/>
      <c r="D364" s="376"/>
      <c r="E364" s="6"/>
    </row>
    <row r="365" spans="1:5" ht="9.75" customHeight="1">
      <c r="A365" s="72"/>
      <c r="B365" s="6"/>
      <c r="C365" s="6"/>
      <c r="D365" s="376"/>
      <c r="E365" s="6"/>
    </row>
    <row r="366" spans="1:5" ht="12" customHeight="1">
      <c r="A366" s="58" t="s">
        <v>230</v>
      </c>
      <c r="B366" s="6">
        <v>7645</v>
      </c>
      <c r="C366" s="6">
        <v>7645</v>
      </c>
      <c r="D366" s="376">
        <v>4447</v>
      </c>
      <c r="E366" s="6">
        <v>8845</v>
      </c>
    </row>
    <row r="367" spans="1:5" ht="12" customHeight="1">
      <c r="A367" s="71" t="s">
        <v>46</v>
      </c>
      <c r="B367" s="6">
        <v>11657</v>
      </c>
      <c r="C367" s="6">
        <v>11657</v>
      </c>
      <c r="D367" s="376">
        <v>5093</v>
      </c>
      <c r="E367" s="6">
        <v>13119</v>
      </c>
    </row>
    <row r="368" spans="1:5" ht="12" customHeight="1">
      <c r="A368" s="71" t="s">
        <v>47</v>
      </c>
      <c r="B368" s="6">
        <v>34766</v>
      </c>
      <c r="C368" s="6">
        <v>34766</v>
      </c>
      <c r="D368" s="376">
        <v>14905</v>
      </c>
      <c r="E368" s="6">
        <v>32766</v>
      </c>
    </row>
    <row r="369" spans="1:5" ht="12" customHeight="1">
      <c r="A369" s="58" t="s">
        <v>266</v>
      </c>
      <c r="B369" s="6">
        <v>2056</v>
      </c>
      <c r="C369" s="6">
        <v>2056</v>
      </c>
      <c r="D369" s="376">
        <v>737</v>
      </c>
      <c r="E369" s="6">
        <v>2056</v>
      </c>
    </row>
    <row r="370" spans="1:5" ht="12" customHeight="1">
      <c r="A370" s="58" t="s">
        <v>233</v>
      </c>
      <c r="B370" s="6">
        <v>830</v>
      </c>
      <c r="C370" s="6">
        <v>830</v>
      </c>
      <c r="D370" s="376">
        <v>367</v>
      </c>
      <c r="E370" s="6">
        <v>730</v>
      </c>
    </row>
    <row r="371" spans="1:5" ht="12" customHeight="1">
      <c r="A371" s="71" t="s">
        <v>48</v>
      </c>
      <c r="B371" s="6">
        <v>2830</v>
      </c>
      <c r="C371" s="6">
        <v>2830</v>
      </c>
      <c r="D371" s="376">
        <v>1310</v>
      </c>
      <c r="E371" s="6">
        <v>2750</v>
      </c>
    </row>
    <row r="372" spans="1:5" ht="12" customHeight="1">
      <c r="A372" s="71" t="s">
        <v>49</v>
      </c>
      <c r="B372" s="6">
        <v>4964</v>
      </c>
      <c r="C372" s="6">
        <v>4964</v>
      </c>
      <c r="D372" s="376">
        <v>1192</v>
      </c>
      <c r="E372" s="6">
        <v>11171</v>
      </c>
    </row>
    <row r="373" spans="1:5" ht="12" customHeight="1">
      <c r="A373" s="71" t="s">
        <v>50</v>
      </c>
      <c r="B373" s="47">
        <v>0</v>
      </c>
      <c r="C373" s="47">
        <v>0</v>
      </c>
      <c r="D373" s="376">
        <v>19</v>
      </c>
      <c r="E373" s="47">
        <v>35</v>
      </c>
    </row>
    <row r="374" spans="1:5" ht="12" customHeight="1">
      <c r="A374" s="71" t="s">
        <v>51</v>
      </c>
      <c r="B374" s="6">
        <v>1294</v>
      </c>
      <c r="C374" s="6">
        <v>1294</v>
      </c>
      <c r="D374" s="376">
        <v>342</v>
      </c>
      <c r="E374" s="6">
        <v>994</v>
      </c>
    </row>
    <row r="375" spans="1:5" ht="12" customHeight="1">
      <c r="A375" s="71" t="s">
        <v>54</v>
      </c>
      <c r="B375" s="6">
        <v>7650</v>
      </c>
      <c r="C375" s="6">
        <v>7650</v>
      </c>
      <c r="D375" s="376">
        <v>2859</v>
      </c>
      <c r="E375" s="6">
        <v>7650</v>
      </c>
    </row>
    <row r="376" spans="1:5" ht="12" customHeight="1">
      <c r="A376" s="71" t="s">
        <v>55</v>
      </c>
      <c r="B376" s="6">
        <v>584</v>
      </c>
      <c r="C376" s="6">
        <v>584</v>
      </c>
      <c r="D376" s="376">
        <v>228</v>
      </c>
      <c r="E376" s="6">
        <v>584</v>
      </c>
    </row>
    <row r="377" spans="1:5" ht="12" customHeight="1">
      <c r="A377" s="71" t="s">
        <v>33</v>
      </c>
      <c r="B377" s="6">
        <v>5593</v>
      </c>
      <c r="C377" s="6">
        <v>5593</v>
      </c>
      <c r="D377" s="376">
        <v>2503</v>
      </c>
      <c r="E377" s="6">
        <v>5593</v>
      </c>
    </row>
    <row r="378" spans="1:5" ht="12" customHeight="1">
      <c r="A378" s="71" t="s">
        <v>56</v>
      </c>
      <c r="B378" s="6">
        <v>29910</v>
      </c>
      <c r="C378" s="6">
        <v>29910</v>
      </c>
      <c r="D378" s="376">
        <v>15228</v>
      </c>
      <c r="E378" s="6">
        <v>31753</v>
      </c>
    </row>
    <row r="379" spans="1:5" ht="12" customHeight="1">
      <c r="A379" s="71" t="s">
        <v>59</v>
      </c>
      <c r="B379" s="6">
        <v>5868</v>
      </c>
      <c r="C379" s="6">
        <v>5868</v>
      </c>
      <c r="D379" s="376">
        <v>3251</v>
      </c>
      <c r="E379" s="6">
        <v>10368</v>
      </c>
    </row>
    <row r="380" spans="1:5" ht="12" customHeight="1">
      <c r="A380" s="71"/>
      <c r="B380" s="6"/>
      <c r="C380" s="6"/>
      <c r="D380" s="376"/>
      <c r="E380" s="6"/>
    </row>
    <row r="381" spans="1:5" ht="12" customHeight="1">
      <c r="A381" s="71"/>
      <c r="B381" s="788" t="s">
        <v>418</v>
      </c>
      <c r="C381" s="788"/>
      <c r="D381" s="788"/>
      <c r="E381" s="788"/>
    </row>
    <row r="382" spans="1:5" ht="12" customHeight="1">
      <c r="A382" s="71"/>
      <c r="B382" s="35" t="s">
        <v>268</v>
      </c>
      <c r="C382" s="35" t="s">
        <v>269</v>
      </c>
      <c r="D382" s="614" t="s">
        <v>374</v>
      </c>
      <c r="E382" s="741" t="s">
        <v>377</v>
      </c>
    </row>
    <row r="383" spans="1:5" ht="12" customHeight="1">
      <c r="A383" s="71"/>
      <c r="B383" s="35"/>
      <c r="C383" s="35"/>
      <c r="D383" s="615" t="s">
        <v>375</v>
      </c>
      <c r="E383" s="742"/>
    </row>
    <row r="384" spans="1:5" ht="10.5" customHeight="1">
      <c r="A384" s="71"/>
      <c r="B384" s="6"/>
      <c r="C384" s="6"/>
      <c r="D384" s="376"/>
      <c r="E384" s="6"/>
    </row>
    <row r="385" spans="1:5" ht="12" customHeight="1">
      <c r="A385" s="777" t="s">
        <v>509</v>
      </c>
      <c r="B385" s="777"/>
      <c r="C385" s="777"/>
      <c r="D385" s="777"/>
      <c r="E385" s="777"/>
    </row>
    <row r="386" spans="1:5" ht="12" customHeight="1">
      <c r="A386" s="777" t="s">
        <v>506</v>
      </c>
      <c r="B386" s="777"/>
      <c r="C386" s="777"/>
      <c r="D386" s="777"/>
      <c r="E386" s="777"/>
    </row>
    <row r="387" spans="1:5" ht="12" customHeight="1">
      <c r="A387" s="776" t="s">
        <v>505</v>
      </c>
      <c r="B387" s="776"/>
      <c r="C387" s="776"/>
      <c r="D387" s="776"/>
      <c r="E387" s="776"/>
    </row>
    <row r="388" spans="1:5" ht="12" customHeight="1">
      <c r="A388" s="776" t="s">
        <v>539</v>
      </c>
      <c r="B388" s="776"/>
      <c r="C388" s="776"/>
      <c r="D388" s="776"/>
      <c r="E388" s="776"/>
    </row>
    <row r="389" spans="1:5" ht="12" customHeight="1">
      <c r="A389" s="780"/>
      <c r="B389" s="780"/>
      <c r="C389" s="780"/>
      <c r="D389" s="780"/>
      <c r="E389" s="780"/>
    </row>
    <row r="390" spans="1:5" ht="12" customHeight="1">
      <c r="A390" s="67" t="s">
        <v>359</v>
      </c>
      <c r="B390" s="60">
        <v>0</v>
      </c>
      <c r="C390" s="60">
        <v>0</v>
      </c>
      <c r="D390" s="442">
        <f>SUM(D391)</f>
        <v>2628</v>
      </c>
      <c r="E390" s="669">
        <f>SUM(E391)</f>
        <v>18124</v>
      </c>
    </row>
    <row r="391" spans="1:5" ht="12" customHeight="1">
      <c r="A391" s="72" t="s">
        <v>257</v>
      </c>
      <c r="B391" s="47">
        <v>0</v>
      </c>
      <c r="C391" s="47">
        <v>0</v>
      </c>
      <c r="D391" s="376">
        <v>2628</v>
      </c>
      <c r="E391" s="47">
        <v>18124</v>
      </c>
    </row>
    <row r="392" spans="1:5" ht="10.5" customHeight="1">
      <c r="A392" s="72"/>
      <c r="B392" s="47"/>
      <c r="C392" s="47"/>
      <c r="D392" s="376"/>
      <c r="E392" s="47"/>
    </row>
    <row r="393" spans="1:5" ht="12" customHeight="1">
      <c r="A393" s="777" t="s">
        <v>507</v>
      </c>
      <c r="B393" s="777"/>
      <c r="C393" s="777"/>
      <c r="D393" s="777"/>
      <c r="E393" s="777"/>
    </row>
    <row r="394" spans="1:5" ht="12" customHeight="1">
      <c r="A394" s="777" t="s">
        <v>508</v>
      </c>
      <c r="B394" s="777"/>
      <c r="C394" s="777"/>
      <c r="D394" s="777"/>
      <c r="E394" s="777"/>
    </row>
    <row r="395" spans="1:5" ht="12" customHeight="1">
      <c r="A395" s="777" t="s">
        <v>528</v>
      </c>
      <c r="B395" s="777"/>
      <c r="C395" s="777"/>
      <c r="D395" s="777"/>
      <c r="E395" s="777"/>
    </row>
    <row r="396" spans="1:5" ht="12" customHeight="1">
      <c r="A396" s="776" t="s">
        <v>543</v>
      </c>
      <c r="B396" s="776"/>
      <c r="C396" s="776"/>
      <c r="D396" s="776"/>
      <c r="E396" s="776"/>
    </row>
    <row r="397" spans="1:5" ht="12" customHeight="1">
      <c r="A397" s="776" t="s">
        <v>539</v>
      </c>
      <c r="B397" s="776"/>
      <c r="C397" s="776"/>
      <c r="D397" s="776"/>
      <c r="E397" s="776"/>
    </row>
    <row r="398" spans="1:4" ht="10.5" customHeight="1">
      <c r="A398" s="776"/>
      <c r="B398" s="776"/>
      <c r="C398" s="776"/>
      <c r="D398" s="776"/>
    </row>
    <row r="399" spans="1:5" ht="12" customHeight="1">
      <c r="A399" s="67" t="s">
        <v>360</v>
      </c>
      <c r="B399" s="62">
        <f>SUM(B402+B403+B404+B405+B406+B407+B408+B409+B410+B411+B412+B413+B414)</f>
        <v>34930</v>
      </c>
      <c r="C399" s="62">
        <f>SUM(C402+C403+C404+C405+C406+C407+C408+C409+C410+C411+C412+C413+C414)</f>
        <v>34930</v>
      </c>
      <c r="D399" s="442">
        <f>SUM(D402+D403+D404+D405+D406+D407+D408+D409+D410+D411+D412+D413+D414)</f>
        <v>3004</v>
      </c>
      <c r="E399" s="660">
        <f>SUM(E402+E403+E404+E405+E406+E407+E408+E409+E410+E411+E412+E413+E414)</f>
        <v>44989</v>
      </c>
    </row>
    <row r="400" spans="1:5" ht="12" customHeight="1">
      <c r="A400" s="58" t="s">
        <v>488</v>
      </c>
      <c r="B400" s="44"/>
      <c r="C400" s="44"/>
      <c r="D400" s="623"/>
      <c r="E400" s="44"/>
    </row>
    <row r="401" spans="1:5" ht="9" customHeight="1">
      <c r="A401" s="58"/>
      <c r="B401" s="44"/>
      <c r="C401" s="44"/>
      <c r="D401" s="623"/>
      <c r="E401" s="44"/>
    </row>
    <row r="402" spans="1:10" ht="12" customHeight="1">
      <c r="A402" s="58" t="s">
        <v>230</v>
      </c>
      <c r="B402" s="6">
        <v>2258</v>
      </c>
      <c r="C402" s="6">
        <v>2258</v>
      </c>
      <c r="D402" s="622">
        <v>0</v>
      </c>
      <c r="E402" s="6">
        <v>2053</v>
      </c>
      <c r="F402" s="776"/>
      <c r="G402" s="776"/>
      <c r="H402" s="776"/>
      <c r="I402" s="776"/>
      <c r="J402" s="776"/>
    </row>
    <row r="403" spans="1:5" ht="12" customHeight="1">
      <c r="A403" s="71" t="s">
        <v>46</v>
      </c>
      <c r="B403" s="6">
        <v>1199</v>
      </c>
      <c r="C403" s="6">
        <v>1199</v>
      </c>
      <c r="D403" s="622">
        <v>0</v>
      </c>
      <c r="E403" s="6">
        <v>1635</v>
      </c>
    </row>
    <row r="404" spans="1:5" ht="12" customHeight="1">
      <c r="A404" s="58" t="s">
        <v>266</v>
      </c>
      <c r="B404" s="6">
        <v>753</v>
      </c>
      <c r="C404" s="6">
        <v>753</v>
      </c>
      <c r="D404" s="622">
        <v>0</v>
      </c>
      <c r="E404" s="6">
        <v>1026</v>
      </c>
    </row>
    <row r="405" spans="1:5" ht="12" customHeight="1">
      <c r="A405" s="58" t="s">
        <v>233</v>
      </c>
      <c r="B405" s="6">
        <v>150</v>
      </c>
      <c r="C405" s="6">
        <v>150</v>
      </c>
      <c r="D405" s="376">
        <v>108</v>
      </c>
      <c r="E405" s="6">
        <v>150</v>
      </c>
    </row>
    <row r="406" spans="1:5" ht="12" customHeight="1">
      <c r="A406" s="71" t="s">
        <v>48</v>
      </c>
      <c r="B406" s="6">
        <v>3278</v>
      </c>
      <c r="C406" s="6">
        <v>3278</v>
      </c>
      <c r="D406" s="622">
        <v>150</v>
      </c>
      <c r="E406" s="6">
        <v>4160</v>
      </c>
    </row>
    <row r="407" spans="1:5" ht="12" customHeight="1">
      <c r="A407" s="71" t="s">
        <v>50</v>
      </c>
      <c r="B407" s="6">
        <v>2968</v>
      </c>
      <c r="C407" s="6">
        <v>2968</v>
      </c>
      <c r="D407" s="376">
        <v>560</v>
      </c>
      <c r="E407" s="6">
        <v>3613</v>
      </c>
    </row>
    <row r="408" spans="1:5" ht="12" customHeight="1">
      <c r="A408" s="71" t="s">
        <v>49</v>
      </c>
      <c r="B408" s="6">
        <v>5130</v>
      </c>
      <c r="C408" s="6">
        <v>5130</v>
      </c>
      <c r="D408" s="376">
        <v>440</v>
      </c>
      <c r="E408" s="6">
        <v>7000</v>
      </c>
    </row>
    <row r="409" spans="1:5" ht="12" customHeight="1">
      <c r="A409" s="71" t="s">
        <v>51</v>
      </c>
      <c r="B409" s="6">
        <v>2023</v>
      </c>
      <c r="C409" s="6">
        <v>2023</v>
      </c>
      <c r="D409" s="376">
        <v>395</v>
      </c>
      <c r="E409" s="6">
        <v>2687</v>
      </c>
    </row>
    <row r="410" spans="1:5" ht="12" customHeight="1">
      <c r="A410" s="71" t="s">
        <v>54</v>
      </c>
      <c r="B410" s="6">
        <v>1506</v>
      </c>
      <c r="C410" s="6">
        <v>1506</v>
      </c>
      <c r="D410" s="622">
        <v>0</v>
      </c>
      <c r="E410" s="6">
        <v>2053</v>
      </c>
    </row>
    <row r="411" spans="1:5" ht="12" customHeight="1">
      <c r="A411" s="71" t="s">
        <v>148</v>
      </c>
      <c r="B411" s="6">
        <v>2374</v>
      </c>
      <c r="C411" s="6">
        <v>2374</v>
      </c>
      <c r="D411" s="622">
        <v>90</v>
      </c>
      <c r="E411" s="6">
        <v>3206</v>
      </c>
    </row>
    <row r="412" spans="1:5" ht="12" customHeight="1">
      <c r="A412" s="71" t="s">
        <v>55</v>
      </c>
      <c r="B412" s="6">
        <v>376</v>
      </c>
      <c r="C412" s="6">
        <v>376</v>
      </c>
      <c r="D412" s="622">
        <v>0</v>
      </c>
      <c r="E412" s="6">
        <v>1540</v>
      </c>
    </row>
    <row r="413" spans="1:5" ht="12" customHeight="1">
      <c r="A413" s="71" t="s">
        <v>33</v>
      </c>
      <c r="B413" s="47">
        <v>10620</v>
      </c>
      <c r="C413" s="47">
        <v>10620</v>
      </c>
      <c r="D413" s="622">
        <v>0</v>
      </c>
      <c r="E413" s="47">
        <v>13443</v>
      </c>
    </row>
    <row r="414" spans="1:5" ht="12" customHeight="1">
      <c r="A414" s="71" t="s">
        <v>56</v>
      </c>
      <c r="B414" s="6">
        <v>2295</v>
      </c>
      <c r="C414" s="6">
        <v>2295</v>
      </c>
      <c r="D414" s="376">
        <v>1261</v>
      </c>
      <c r="E414" s="6">
        <v>2423</v>
      </c>
    </row>
    <row r="415" spans="1:5" ht="9" customHeight="1">
      <c r="A415" s="71"/>
      <c r="B415" s="6"/>
      <c r="C415" s="6"/>
      <c r="D415" s="376"/>
      <c r="E415" s="6"/>
    </row>
    <row r="416" spans="1:5" ht="12" customHeight="1">
      <c r="A416" s="777" t="s">
        <v>513</v>
      </c>
      <c r="B416" s="777"/>
      <c r="C416" s="777"/>
      <c r="D416" s="777"/>
      <c r="E416" s="777"/>
    </row>
    <row r="417" spans="1:5" ht="12" customHeight="1">
      <c r="A417" s="776" t="s">
        <v>514</v>
      </c>
      <c r="B417" s="776"/>
      <c r="C417" s="776"/>
      <c r="D417" s="776"/>
      <c r="E417" s="776"/>
    </row>
    <row r="418" spans="1:5" ht="10.5" customHeight="1">
      <c r="A418" s="71"/>
      <c r="B418" s="6"/>
      <c r="C418" s="6"/>
      <c r="D418" s="376"/>
      <c r="E418" s="6"/>
    </row>
    <row r="419" spans="1:5" ht="12" customHeight="1">
      <c r="A419" s="67" t="s">
        <v>407</v>
      </c>
      <c r="B419" s="60">
        <v>0</v>
      </c>
      <c r="C419" s="60">
        <v>0</v>
      </c>
      <c r="D419" s="442">
        <v>1008</v>
      </c>
      <c r="E419" s="669">
        <v>1008</v>
      </c>
    </row>
    <row r="420" spans="1:5" ht="10.5" customHeight="1">
      <c r="A420" s="68"/>
      <c r="B420" s="204"/>
      <c r="C420" s="204"/>
      <c r="D420" s="627"/>
      <c r="E420" s="627"/>
    </row>
    <row r="421" spans="1:5" ht="12" customHeight="1">
      <c r="A421" s="779" t="s">
        <v>511</v>
      </c>
      <c r="B421" s="779"/>
      <c r="C421" s="779"/>
      <c r="D421" s="779"/>
      <c r="E421" s="779"/>
    </row>
    <row r="422" spans="1:5" ht="12" customHeight="1">
      <c r="A422" s="779" t="s">
        <v>510</v>
      </c>
      <c r="B422" s="779"/>
      <c r="C422" s="779"/>
      <c r="D422" s="779"/>
      <c r="E422" s="779"/>
    </row>
    <row r="423" spans="1:5" ht="12" customHeight="1">
      <c r="A423" s="787" t="s">
        <v>512</v>
      </c>
      <c r="B423" s="787"/>
      <c r="C423" s="787"/>
      <c r="D423" s="787"/>
      <c r="E423" s="787"/>
    </row>
    <row r="424" spans="1:5" ht="9.75" customHeight="1">
      <c r="A424" s="71"/>
      <c r="B424" s="6"/>
      <c r="C424" s="6"/>
      <c r="D424" s="376"/>
      <c r="E424" s="6"/>
    </row>
    <row r="425" spans="1:5" ht="12" customHeight="1">
      <c r="A425" s="67" t="s">
        <v>408</v>
      </c>
      <c r="B425" s="182">
        <f>SUM(B428:B434)</f>
        <v>59297</v>
      </c>
      <c r="C425" s="182">
        <f>SUM(C428:C434)</f>
        <v>59297</v>
      </c>
      <c r="D425" s="439">
        <f>SUM(D428:D434)</f>
        <v>29746</v>
      </c>
      <c r="E425" s="661">
        <f>SUM(E428:E434)</f>
        <v>59297</v>
      </c>
    </row>
    <row r="426" spans="1:5" ht="12" customHeight="1">
      <c r="A426" s="72" t="s">
        <v>363</v>
      </c>
      <c r="B426" s="6"/>
      <c r="C426" s="6"/>
      <c r="D426" s="376"/>
      <c r="E426" s="6"/>
    </row>
    <row r="427" spans="1:5" ht="9" customHeight="1">
      <c r="A427" s="72"/>
      <c r="B427" s="6"/>
      <c r="C427" s="6"/>
      <c r="D427" s="376"/>
      <c r="E427" s="6"/>
    </row>
    <row r="428" spans="1:5" ht="12" customHeight="1">
      <c r="A428" s="58" t="s">
        <v>230</v>
      </c>
      <c r="B428" s="6">
        <v>30352</v>
      </c>
      <c r="C428" s="6">
        <v>30352</v>
      </c>
      <c r="D428" s="376">
        <v>14016</v>
      </c>
      <c r="E428" s="6">
        <v>28852</v>
      </c>
    </row>
    <row r="429" spans="1:5" ht="12" customHeight="1">
      <c r="A429" s="71" t="s">
        <v>46</v>
      </c>
      <c r="B429" s="6">
        <v>11990</v>
      </c>
      <c r="C429" s="6">
        <v>11990</v>
      </c>
      <c r="D429" s="376">
        <v>5764</v>
      </c>
      <c r="E429" s="6">
        <v>11990</v>
      </c>
    </row>
    <row r="430" spans="1:5" ht="12" customHeight="1">
      <c r="A430" s="58" t="s">
        <v>266</v>
      </c>
      <c r="B430" s="6">
        <v>2105</v>
      </c>
      <c r="C430" s="6">
        <v>2105</v>
      </c>
      <c r="D430" s="376">
        <v>1085</v>
      </c>
      <c r="E430" s="6">
        <v>2105</v>
      </c>
    </row>
    <row r="431" spans="1:5" ht="12" customHeight="1">
      <c r="A431" s="71" t="s">
        <v>48</v>
      </c>
      <c r="B431" s="6">
        <v>5095</v>
      </c>
      <c r="C431" s="6">
        <v>5095</v>
      </c>
      <c r="D431" s="376">
        <v>4049</v>
      </c>
      <c r="E431" s="6">
        <v>6295</v>
      </c>
    </row>
    <row r="432" spans="1:5" ht="12" customHeight="1">
      <c r="A432" s="71" t="s">
        <v>50</v>
      </c>
      <c r="B432" s="6">
        <v>30</v>
      </c>
      <c r="C432" s="6">
        <v>30</v>
      </c>
      <c r="D432" s="622">
        <v>0</v>
      </c>
      <c r="E432" s="6">
        <v>30</v>
      </c>
    </row>
    <row r="433" spans="1:5" ht="12" customHeight="1">
      <c r="A433" s="71" t="s">
        <v>49</v>
      </c>
      <c r="B433" s="6">
        <v>5515</v>
      </c>
      <c r="C433" s="6">
        <v>5515</v>
      </c>
      <c r="D433" s="376">
        <v>2474</v>
      </c>
      <c r="E433" s="6">
        <v>5515</v>
      </c>
    </row>
    <row r="434" spans="1:5" ht="12" customHeight="1">
      <c r="A434" s="71" t="s">
        <v>54</v>
      </c>
      <c r="B434" s="6">
        <v>4210</v>
      </c>
      <c r="C434" s="6">
        <v>4210</v>
      </c>
      <c r="D434" s="376">
        <v>2358</v>
      </c>
      <c r="E434" s="6">
        <v>4510</v>
      </c>
    </row>
    <row r="435" spans="1:4" ht="9.75" customHeight="1">
      <c r="A435" s="71"/>
      <c r="B435" s="6"/>
      <c r="C435" s="6"/>
      <c r="D435" s="376"/>
    </row>
    <row r="436" spans="1:5" ht="12" customHeight="1">
      <c r="A436" s="67" t="s">
        <v>409</v>
      </c>
      <c r="B436" s="62">
        <f>SUM(B438+B439+B440+B441+B442+B443+B444+B449+B450+B451+B452+B453+B454+B455+B456+B457)</f>
        <v>207554</v>
      </c>
      <c r="C436" s="62">
        <f>SUM(C438+C439+C440+C441+C442+C443+C444+C449+C450+C451+C452+C453+C454+C455+C456+C457)</f>
        <v>207554</v>
      </c>
      <c r="D436" s="442">
        <f>SUM(D438+D439+D440+D441+D442+D443+D444+D449+D450+D451+D452+D453+D454+D455+D456+D457)</f>
        <v>97629</v>
      </c>
      <c r="E436" s="660">
        <f>SUM(E438+E439+E440+E441+E442+E443+E444+E449+E450+E451+E452+E453+E454+E455+E456+E457)</f>
        <v>198559</v>
      </c>
    </row>
    <row r="437" spans="1:5" ht="9.75" customHeight="1">
      <c r="A437" s="73"/>
      <c r="B437" s="74"/>
      <c r="C437" s="74"/>
      <c r="D437" s="375"/>
      <c r="E437" s="74"/>
    </row>
    <row r="438" spans="1:5" ht="12" customHeight="1">
      <c r="A438" s="58" t="s">
        <v>230</v>
      </c>
      <c r="B438" s="6">
        <v>5233</v>
      </c>
      <c r="C438" s="6">
        <v>5233</v>
      </c>
      <c r="D438" s="376">
        <v>1200</v>
      </c>
      <c r="E438" s="6">
        <v>2396</v>
      </c>
    </row>
    <row r="439" spans="1:5" ht="12" customHeight="1">
      <c r="A439" s="71" t="s">
        <v>46</v>
      </c>
      <c r="B439" s="6">
        <v>3206</v>
      </c>
      <c r="C439" s="6">
        <v>3206</v>
      </c>
      <c r="D439" s="376">
        <v>1479</v>
      </c>
      <c r="E439" s="6">
        <v>2831</v>
      </c>
    </row>
    <row r="440" spans="1:5" ht="12" customHeight="1">
      <c r="A440" s="58" t="s">
        <v>266</v>
      </c>
      <c r="B440" s="6">
        <v>2653</v>
      </c>
      <c r="C440" s="6">
        <v>2653</v>
      </c>
      <c r="D440" s="376">
        <v>1326</v>
      </c>
      <c r="E440" s="6">
        <v>2614</v>
      </c>
    </row>
    <row r="441" spans="1:5" ht="12" customHeight="1">
      <c r="A441" s="71" t="s">
        <v>48</v>
      </c>
      <c r="B441" s="6">
        <v>25673</v>
      </c>
      <c r="C441" s="6">
        <v>25673</v>
      </c>
      <c r="D441" s="376">
        <v>12227</v>
      </c>
      <c r="E441" s="6">
        <v>24453</v>
      </c>
    </row>
    <row r="442" spans="1:5" ht="12" customHeight="1">
      <c r="A442" s="71" t="s">
        <v>50</v>
      </c>
      <c r="B442" s="6">
        <v>5375</v>
      </c>
      <c r="C442" s="6">
        <v>5375</v>
      </c>
      <c r="D442" s="376">
        <v>3187</v>
      </c>
      <c r="E442" s="6">
        <v>6375</v>
      </c>
    </row>
    <row r="443" spans="1:5" ht="12" customHeight="1">
      <c r="A443" s="71" t="s">
        <v>49</v>
      </c>
      <c r="B443" s="6">
        <v>12388</v>
      </c>
      <c r="C443" s="6">
        <v>12388</v>
      </c>
      <c r="D443" s="376">
        <v>6194</v>
      </c>
      <c r="E443" s="6">
        <v>12364</v>
      </c>
    </row>
    <row r="444" spans="1:5" ht="12" customHeight="1">
      <c r="A444" s="71" t="s">
        <v>51</v>
      </c>
      <c r="B444" s="6">
        <v>3448</v>
      </c>
      <c r="C444" s="6">
        <v>3448</v>
      </c>
      <c r="D444" s="376">
        <v>1724</v>
      </c>
      <c r="E444" s="6">
        <v>3448</v>
      </c>
    </row>
    <row r="445" spans="1:5" ht="12" customHeight="1">
      <c r="A445" s="71"/>
      <c r="B445" s="788" t="s">
        <v>418</v>
      </c>
      <c r="C445" s="788"/>
      <c r="D445" s="788"/>
      <c r="E445" s="788"/>
    </row>
    <row r="446" spans="1:5" ht="12" customHeight="1">
      <c r="A446" s="71"/>
      <c r="B446" s="35" t="s">
        <v>268</v>
      </c>
      <c r="C446" s="35" t="s">
        <v>269</v>
      </c>
      <c r="D446" s="614" t="s">
        <v>374</v>
      </c>
      <c r="E446" s="741" t="s">
        <v>377</v>
      </c>
    </row>
    <row r="447" spans="1:5" ht="12" customHeight="1">
      <c r="A447" s="71"/>
      <c r="B447" s="35"/>
      <c r="C447" s="35"/>
      <c r="D447" s="615" t="s">
        <v>375</v>
      </c>
      <c r="E447" s="742"/>
    </row>
    <row r="448" spans="1:5" ht="9" customHeight="1">
      <c r="A448" s="71"/>
      <c r="B448" s="6"/>
      <c r="C448" s="6"/>
      <c r="D448" s="376"/>
      <c r="E448" s="6"/>
    </row>
    <row r="449" spans="1:5" ht="12" customHeight="1">
      <c r="A449" s="71" t="s">
        <v>54</v>
      </c>
      <c r="B449" s="6">
        <v>1560</v>
      </c>
      <c r="C449" s="6">
        <v>1560</v>
      </c>
      <c r="D449" s="376">
        <v>625</v>
      </c>
      <c r="E449" s="6">
        <v>1112</v>
      </c>
    </row>
    <row r="450" spans="1:5" ht="12" customHeight="1">
      <c r="A450" s="71" t="s">
        <v>148</v>
      </c>
      <c r="B450" s="6">
        <v>36040</v>
      </c>
      <c r="C450" s="6">
        <v>36040</v>
      </c>
      <c r="D450" s="376">
        <v>18094</v>
      </c>
      <c r="E450" s="6">
        <v>36201</v>
      </c>
    </row>
    <row r="451" spans="1:5" ht="12" customHeight="1">
      <c r="A451" s="58" t="s">
        <v>69</v>
      </c>
      <c r="B451" s="6">
        <v>4237</v>
      </c>
      <c r="C451" s="6">
        <v>4237</v>
      </c>
      <c r="D451" s="376">
        <v>2119</v>
      </c>
      <c r="E451" s="6">
        <v>4237</v>
      </c>
    </row>
    <row r="452" spans="1:5" ht="12" customHeight="1">
      <c r="A452" s="71" t="s">
        <v>52</v>
      </c>
      <c r="B452" s="6">
        <v>748</v>
      </c>
      <c r="C452" s="6">
        <v>748</v>
      </c>
      <c r="D452" s="376">
        <v>374</v>
      </c>
      <c r="E452" s="6">
        <v>748</v>
      </c>
    </row>
    <row r="453" spans="1:5" ht="12" customHeight="1">
      <c r="A453" s="71" t="s">
        <v>53</v>
      </c>
      <c r="B453" s="6">
        <v>2445</v>
      </c>
      <c r="C453" s="6">
        <v>2445</v>
      </c>
      <c r="D453" s="376">
        <v>1222</v>
      </c>
      <c r="E453" s="6">
        <v>2445</v>
      </c>
    </row>
    <row r="454" spans="1:5" ht="12" customHeight="1">
      <c r="A454" s="71" t="s">
        <v>55</v>
      </c>
      <c r="B454" s="6">
        <v>8479</v>
      </c>
      <c r="C454" s="6">
        <v>8479</v>
      </c>
      <c r="D454" s="376">
        <v>4239</v>
      </c>
      <c r="E454" s="6">
        <v>8479</v>
      </c>
    </row>
    <row r="455" spans="1:5" ht="12" customHeight="1">
      <c r="A455" s="71" t="s">
        <v>33</v>
      </c>
      <c r="B455" s="6">
        <v>75146</v>
      </c>
      <c r="C455" s="6">
        <v>75146</v>
      </c>
      <c r="D455" s="376">
        <v>37202</v>
      </c>
      <c r="E455" s="6">
        <v>74403</v>
      </c>
    </row>
    <row r="456" spans="1:5" ht="12" customHeight="1">
      <c r="A456" s="71" t="s">
        <v>56</v>
      </c>
      <c r="B456" s="6">
        <v>19570</v>
      </c>
      <c r="C456" s="6">
        <v>19570</v>
      </c>
      <c r="D456" s="376">
        <v>5741</v>
      </c>
      <c r="E456" s="6">
        <v>15100</v>
      </c>
    </row>
    <row r="457" spans="1:5" ht="12" customHeight="1">
      <c r="A457" s="71" t="s">
        <v>281</v>
      </c>
      <c r="B457" s="47">
        <v>1353</v>
      </c>
      <c r="C457" s="47">
        <v>1353</v>
      </c>
      <c r="D457" s="376">
        <v>676</v>
      </c>
      <c r="E457" s="47">
        <v>1353</v>
      </c>
    </row>
    <row r="458" spans="1:5" ht="9" customHeight="1">
      <c r="A458" s="233"/>
      <c r="B458" s="249"/>
      <c r="C458" s="249"/>
      <c r="D458" s="628"/>
      <c r="E458" s="249"/>
    </row>
    <row r="459" spans="1:5" ht="12" customHeight="1">
      <c r="A459" s="67" t="s">
        <v>603</v>
      </c>
      <c r="B459" s="62">
        <v>44850</v>
      </c>
      <c r="C459" s="62">
        <v>44850</v>
      </c>
      <c r="D459" s="441">
        <v>0</v>
      </c>
      <c r="E459" s="660">
        <v>46110</v>
      </c>
    </row>
    <row r="460" spans="1:5" ht="12" customHeight="1">
      <c r="A460" s="75" t="s">
        <v>117</v>
      </c>
      <c r="B460" s="1"/>
      <c r="C460" s="1"/>
      <c r="D460" s="349"/>
      <c r="E460" s="1"/>
    </row>
    <row r="461" spans="1:5" ht="9" customHeight="1">
      <c r="A461" s="75"/>
      <c r="B461" s="1"/>
      <c r="C461" s="1"/>
      <c r="D461" s="349"/>
      <c r="E461" s="1"/>
    </row>
    <row r="462" spans="1:5" ht="12" customHeight="1">
      <c r="A462" s="777" t="s">
        <v>529</v>
      </c>
      <c r="B462" s="777"/>
      <c r="C462" s="777"/>
      <c r="D462" s="777"/>
      <c r="E462" s="777"/>
    </row>
    <row r="463" spans="1:5" ht="12" customHeight="1">
      <c r="A463" s="777" t="s">
        <v>530</v>
      </c>
      <c r="B463" s="777"/>
      <c r="C463" s="777"/>
      <c r="D463" s="777"/>
      <c r="E463" s="777"/>
    </row>
    <row r="464" spans="1:5" ht="12" customHeight="1">
      <c r="A464" s="681" t="s">
        <v>520</v>
      </c>
      <c r="B464" s="681"/>
      <c r="C464" s="681"/>
      <c r="D464" s="681"/>
      <c r="E464" s="681"/>
    </row>
    <row r="465" spans="1:5" ht="9" customHeight="1">
      <c r="A465" s="681"/>
      <c r="B465" s="681"/>
      <c r="C465" s="681"/>
      <c r="D465" s="681"/>
      <c r="E465" s="681"/>
    </row>
    <row r="466" spans="1:5" ht="12" customHeight="1">
      <c r="A466" s="67" t="s">
        <v>489</v>
      </c>
      <c r="B466" s="60">
        <v>11550</v>
      </c>
      <c r="C466" s="62">
        <v>11550</v>
      </c>
      <c r="D466" s="441">
        <v>0</v>
      </c>
      <c r="E466" s="660">
        <v>11550</v>
      </c>
    </row>
    <row r="467" spans="1:5" ht="9" customHeight="1">
      <c r="A467" s="68"/>
      <c r="B467" s="204"/>
      <c r="C467" s="69"/>
      <c r="D467" s="629"/>
      <c r="E467" s="69"/>
    </row>
    <row r="468" spans="1:5" ht="12" customHeight="1">
      <c r="A468" s="779" t="s">
        <v>522</v>
      </c>
      <c r="B468" s="779"/>
      <c r="C468" s="779"/>
      <c r="D468" s="779"/>
      <c r="E468" s="779"/>
    </row>
    <row r="469" spans="1:5" ht="12" customHeight="1">
      <c r="A469" s="787" t="s">
        <v>521</v>
      </c>
      <c r="B469" s="787"/>
      <c r="C469" s="787"/>
      <c r="D469" s="787"/>
      <c r="E469" s="787"/>
    </row>
    <row r="470" spans="1:5" ht="8.25" customHeight="1">
      <c r="A470" s="68"/>
      <c r="B470" s="204"/>
      <c r="C470" s="69"/>
      <c r="D470" s="629"/>
      <c r="E470" s="69"/>
    </row>
    <row r="471" spans="1:5" ht="12" customHeight="1">
      <c r="A471" s="67" t="s">
        <v>410</v>
      </c>
      <c r="B471" s="60">
        <f>SUM(B474:B489)</f>
        <v>15428</v>
      </c>
      <c r="C471" s="60">
        <f>SUM(C474:C489)</f>
        <v>15428</v>
      </c>
      <c r="D471" s="441">
        <f>SUM(D474+D475+D476+D477+D478+D479+D480+D481+D482+D483+D484+D485+D486+D487+D488+D489)</f>
        <v>10809</v>
      </c>
      <c r="E471" s="659">
        <f>SUM(E474:E489)</f>
        <v>18700</v>
      </c>
    </row>
    <row r="472" spans="1:5" ht="12" customHeight="1">
      <c r="A472" s="72" t="s">
        <v>116</v>
      </c>
      <c r="B472" s="204"/>
      <c r="C472" s="204"/>
      <c r="D472" s="629"/>
      <c r="E472" s="204"/>
    </row>
    <row r="473" spans="1:5" ht="7.5" customHeight="1">
      <c r="A473" s="68"/>
      <c r="B473" s="204"/>
      <c r="C473" s="204"/>
      <c r="D473" s="629"/>
      <c r="E473" s="204"/>
    </row>
    <row r="474" spans="1:5" ht="12" customHeight="1">
      <c r="A474" s="71" t="s">
        <v>46</v>
      </c>
      <c r="B474" s="6">
        <v>66</v>
      </c>
      <c r="C474" s="6">
        <v>66</v>
      </c>
      <c r="D474" s="376">
        <v>45</v>
      </c>
      <c r="E474" s="6">
        <v>90</v>
      </c>
    </row>
    <row r="475" spans="1:5" ht="12" customHeight="1">
      <c r="A475" s="71" t="s">
        <v>47</v>
      </c>
      <c r="B475" s="6">
        <v>42</v>
      </c>
      <c r="C475" s="6">
        <v>42</v>
      </c>
      <c r="D475" s="376">
        <v>10</v>
      </c>
      <c r="E475" s="6">
        <v>42</v>
      </c>
    </row>
    <row r="476" spans="1:5" ht="12" customHeight="1">
      <c r="A476" s="58" t="s">
        <v>266</v>
      </c>
      <c r="B476" s="6">
        <v>33</v>
      </c>
      <c r="C476" s="6">
        <v>33</v>
      </c>
      <c r="D476" s="376">
        <v>34</v>
      </c>
      <c r="E476" s="6">
        <v>67</v>
      </c>
    </row>
    <row r="477" spans="1:5" ht="12" customHeight="1">
      <c r="A477" s="71" t="s">
        <v>48</v>
      </c>
      <c r="B477" s="6">
        <v>698</v>
      </c>
      <c r="C477" s="6">
        <v>698</v>
      </c>
      <c r="D477" s="376">
        <v>610</v>
      </c>
      <c r="E477" s="6">
        <v>1210</v>
      </c>
    </row>
    <row r="478" spans="1:5" ht="12" customHeight="1">
      <c r="A478" s="71" t="s">
        <v>50</v>
      </c>
      <c r="B478" s="6">
        <v>66</v>
      </c>
      <c r="C478" s="6">
        <v>66</v>
      </c>
      <c r="D478" s="376">
        <v>67</v>
      </c>
      <c r="E478" s="6">
        <v>134</v>
      </c>
    </row>
    <row r="479" spans="1:5" ht="12" customHeight="1">
      <c r="A479" s="71" t="s">
        <v>49</v>
      </c>
      <c r="B479" s="6">
        <v>399</v>
      </c>
      <c r="C479" s="6">
        <v>399</v>
      </c>
      <c r="D479" s="376">
        <v>325</v>
      </c>
      <c r="E479" s="6">
        <v>650</v>
      </c>
    </row>
    <row r="480" spans="1:5" ht="12" customHeight="1">
      <c r="A480" s="71" t="s">
        <v>51</v>
      </c>
      <c r="B480" s="6">
        <v>100</v>
      </c>
      <c r="C480" s="6">
        <v>100</v>
      </c>
      <c r="D480" s="376">
        <v>78</v>
      </c>
      <c r="E480" s="6">
        <v>157</v>
      </c>
    </row>
    <row r="481" spans="1:5" ht="12" customHeight="1">
      <c r="A481" s="71" t="s">
        <v>54</v>
      </c>
      <c r="B481" s="6">
        <v>33</v>
      </c>
      <c r="C481" s="6">
        <v>33</v>
      </c>
      <c r="D481" s="376">
        <v>34</v>
      </c>
      <c r="E481" s="6">
        <v>67</v>
      </c>
    </row>
    <row r="482" spans="1:5" ht="12" customHeight="1">
      <c r="A482" s="71" t="s">
        <v>148</v>
      </c>
      <c r="B482" s="6">
        <v>199</v>
      </c>
      <c r="C482" s="6">
        <v>199</v>
      </c>
      <c r="D482" s="376">
        <v>168</v>
      </c>
      <c r="E482" s="6">
        <v>336</v>
      </c>
    </row>
    <row r="483" spans="1:5" ht="12" customHeight="1">
      <c r="A483" s="58" t="s">
        <v>69</v>
      </c>
      <c r="B483" s="6">
        <v>66</v>
      </c>
      <c r="C483" s="6">
        <v>66</v>
      </c>
      <c r="D483" s="376">
        <v>56</v>
      </c>
      <c r="E483" s="6">
        <v>112</v>
      </c>
    </row>
    <row r="484" spans="1:5" ht="12" customHeight="1">
      <c r="A484" s="71" t="s">
        <v>52</v>
      </c>
      <c r="B484" s="6">
        <v>66</v>
      </c>
      <c r="C484" s="6">
        <v>66</v>
      </c>
      <c r="D484" s="376">
        <v>56</v>
      </c>
      <c r="E484" s="6">
        <v>112</v>
      </c>
    </row>
    <row r="485" spans="1:5" ht="12" customHeight="1">
      <c r="A485" s="71" t="s">
        <v>53</v>
      </c>
      <c r="B485" s="6">
        <v>66</v>
      </c>
      <c r="C485" s="6">
        <v>66</v>
      </c>
      <c r="D485" s="376">
        <v>56</v>
      </c>
      <c r="E485" s="6">
        <v>112</v>
      </c>
    </row>
    <row r="486" spans="1:5" ht="12" customHeight="1">
      <c r="A486" s="71" t="s">
        <v>55</v>
      </c>
      <c r="B486" s="6">
        <v>66</v>
      </c>
      <c r="C486" s="6">
        <v>66</v>
      </c>
      <c r="D486" s="376">
        <v>67</v>
      </c>
      <c r="E486" s="6">
        <v>134</v>
      </c>
    </row>
    <row r="487" spans="1:5" ht="12" customHeight="1">
      <c r="A487" s="71" t="s">
        <v>33</v>
      </c>
      <c r="B487" s="6">
        <v>1578</v>
      </c>
      <c r="C487" s="6">
        <v>1578</v>
      </c>
      <c r="D487" s="376">
        <v>952</v>
      </c>
      <c r="E487" s="6">
        <v>1905</v>
      </c>
    </row>
    <row r="488" spans="1:5" ht="12" customHeight="1">
      <c r="A488" s="71" t="s">
        <v>56</v>
      </c>
      <c r="B488" s="6">
        <v>11850</v>
      </c>
      <c r="C488" s="6">
        <v>11850</v>
      </c>
      <c r="D488" s="376">
        <v>8240</v>
      </c>
      <c r="E488" s="6">
        <v>13550</v>
      </c>
    </row>
    <row r="489" spans="1:5" ht="12" customHeight="1">
      <c r="A489" s="71" t="s">
        <v>281</v>
      </c>
      <c r="B489" s="6">
        <v>100</v>
      </c>
      <c r="C489" s="6">
        <v>100</v>
      </c>
      <c r="D489" s="622">
        <v>11</v>
      </c>
      <c r="E489" s="6">
        <v>22</v>
      </c>
    </row>
    <row r="490" spans="1:5" ht="9" customHeight="1">
      <c r="A490" s="71"/>
      <c r="B490" s="6"/>
      <c r="C490" s="6"/>
      <c r="D490" s="622"/>
      <c r="E490" s="6"/>
    </row>
    <row r="491" spans="1:5" ht="12" customHeight="1">
      <c r="A491" s="777" t="s">
        <v>523</v>
      </c>
      <c r="B491" s="777"/>
      <c r="C491" s="777"/>
      <c r="D491" s="777"/>
      <c r="E491" s="777"/>
    </row>
    <row r="492" spans="1:5" ht="12" customHeight="1">
      <c r="A492" s="776" t="s">
        <v>540</v>
      </c>
      <c r="B492" s="776"/>
      <c r="C492" s="776"/>
      <c r="D492" s="776"/>
      <c r="E492" s="776"/>
    </row>
    <row r="493" spans="1:5" ht="12" customHeight="1">
      <c r="A493" s="793"/>
      <c r="B493" s="793"/>
      <c r="C493" s="793"/>
      <c r="D493" s="793"/>
      <c r="E493" s="793"/>
    </row>
    <row r="494" spans="1:5" ht="12" customHeight="1">
      <c r="A494" s="85" t="s">
        <v>411</v>
      </c>
      <c r="B494" s="62">
        <v>45</v>
      </c>
      <c r="C494" s="62">
        <v>45</v>
      </c>
      <c r="D494" s="442">
        <v>38</v>
      </c>
      <c r="E494" s="660">
        <v>10000</v>
      </c>
    </row>
    <row r="495" spans="1:5" ht="12" customHeight="1">
      <c r="A495" s="775" t="s">
        <v>531</v>
      </c>
      <c r="B495" s="775"/>
      <c r="C495" s="775"/>
      <c r="D495" s="775"/>
      <c r="E495" s="775"/>
    </row>
    <row r="496" spans="1:5" ht="12" customHeight="1">
      <c r="A496" s="775"/>
      <c r="B496" s="775"/>
      <c r="C496" s="775"/>
      <c r="D496" s="775"/>
      <c r="E496" s="775"/>
    </row>
    <row r="497" spans="1:7" ht="15.75" customHeight="1">
      <c r="A497" s="538" t="s">
        <v>7</v>
      </c>
      <c r="B497" s="177">
        <f>SUM(B135+B165+B189+B289+B291+B293+B325+B345+B362+B390+B399+B419+B425+B436+B459+B466+B471+B494)</f>
        <v>4048461</v>
      </c>
      <c r="C497" s="177">
        <f>SUM(C135+C165+C189+C289+C291+C293+C325+C345+C362+C390+C399+C419+C425+C436+C459+C466+C471+C494)</f>
        <v>4263661</v>
      </c>
      <c r="D497" s="177">
        <f>SUM(D135+D165+D189+D289+D291+D293+D325+D345+D362+D390+D399+D419+D425+D436+D459+D466+D471+D494)</f>
        <v>1719866</v>
      </c>
      <c r="E497" s="177">
        <f>SUM(E135+E165+E189+E289+E291+E293+E325+E345+E362+E390+E399+E419+E425+E436+E459+E466+E471+E494)</f>
        <v>4268682</v>
      </c>
      <c r="G497" s="8"/>
    </row>
    <row r="498" spans="1:5" ht="12" customHeight="1">
      <c r="A498" s="184"/>
      <c r="B498" s="185"/>
      <c r="C498" s="185"/>
      <c r="D498" s="185"/>
      <c r="E498" s="185"/>
    </row>
    <row r="499" spans="1:5" ht="15.75" customHeight="1">
      <c r="A499" s="178" t="s">
        <v>167</v>
      </c>
      <c r="B499" s="48"/>
      <c r="C499" s="48"/>
      <c r="D499" s="624"/>
      <c r="E499" s="48"/>
    </row>
    <row r="500" spans="1:5" ht="12" customHeight="1">
      <c r="A500" s="1"/>
      <c r="B500" s="6"/>
      <c r="C500" s="6"/>
      <c r="D500" s="376"/>
      <c r="E500" s="6"/>
    </row>
    <row r="501" spans="1:5" ht="12" customHeight="1">
      <c r="A501" s="76" t="s">
        <v>66</v>
      </c>
      <c r="B501" s="44">
        <f>SUM(B502:B502)</f>
        <v>1660</v>
      </c>
      <c r="C501" s="44">
        <f>SUM(C502:C502)</f>
        <v>1660</v>
      </c>
      <c r="D501" s="624">
        <v>0</v>
      </c>
      <c r="E501" s="44">
        <f>SUM(E502:E502)</f>
        <v>1660</v>
      </c>
    </row>
    <row r="502" spans="1:5" ht="12" customHeight="1">
      <c r="A502" s="77" t="s">
        <v>541</v>
      </c>
      <c r="B502" s="6">
        <v>1660</v>
      </c>
      <c r="C502" s="6">
        <v>1660</v>
      </c>
      <c r="D502" s="622">
        <v>0</v>
      </c>
      <c r="E502" s="6">
        <v>1660</v>
      </c>
    </row>
    <row r="503" spans="1:5" ht="12" customHeight="1">
      <c r="A503" s="1"/>
      <c r="B503" s="16"/>
      <c r="C503" s="16"/>
      <c r="D503" s="630"/>
      <c r="E503" s="16"/>
    </row>
    <row r="504" spans="1:5" ht="16.5" customHeight="1">
      <c r="A504" s="537" t="s">
        <v>147</v>
      </c>
      <c r="B504" s="282">
        <f>SUM(B501)</f>
        <v>1660</v>
      </c>
      <c r="C504" s="282">
        <f>SUM(C501)</f>
        <v>1660</v>
      </c>
      <c r="D504" s="631">
        <v>0</v>
      </c>
      <c r="E504" s="282">
        <f>SUM(E501)</f>
        <v>1660</v>
      </c>
    </row>
    <row r="505" spans="1:5" ht="12" customHeight="1">
      <c r="A505" s="546"/>
      <c r="B505" s="547"/>
      <c r="C505" s="547"/>
      <c r="D505" s="682"/>
      <c r="E505" s="547"/>
    </row>
    <row r="506" spans="1:5" ht="12" customHeight="1">
      <c r="A506" s="546"/>
      <c r="B506" s="547"/>
      <c r="C506" s="548"/>
      <c r="D506" s="548"/>
      <c r="E506" s="548"/>
    </row>
    <row r="507" spans="1:5" ht="18" customHeight="1">
      <c r="A507" s="443" t="s">
        <v>157</v>
      </c>
      <c r="B507" s="542">
        <f>SUM(B497+B504)</f>
        <v>4050121</v>
      </c>
      <c r="C507" s="542">
        <f>SUM(C497+C504)</f>
        <v>4265321</v>
      </c>
      <c r="D507" s="542">
        <f>SUM(D497+D504)</f>
        <v>1719866</v>
      </c>
      <c r="E507" s="542">
        <f>SUM(E497+E504)</f>
        <v>4270342</v>
      </c>
    </row>
    <row r="508" spans="1:4" ht="12" customHeight="1">
      <c r="A508" s="31"/>
      <c r="B508" s="78"/>
      <c r="C508" s="78"/>
      <c r="D508" s="78"/>
    </row>
    <row r="509" spans="1:4" ht="12" customHeight="1">
      <c r="A509" s="31"/>
      <c r="B509" s="78"/>
      <c r="C509" s="78"/>
      <c r="D509" s="78"/>
    </row>
    <row r="510" ht="12" customHeight="1"/>
    <row r="511" spans="1:12" ht="14.25" customHeight="1">
      <c r="A511" s="786"/>
      <c r="B511" s="786"/>
      <c r="C511" s="786"/>
      <c r="D511" s="786"/>
      <c r="E511" s="37"/>
      <c r="F511"/>
      <c r="H511"/>
      <c r="I511"/>
      <c r="J511"/>
      <c r="K511"/>
      <c r="L511"/>
    </row>
    <row r="512" spans="1:12" ht="14.25" customHeight="1">
      <c r="A512" s="549"/>
      <c r="B512" s="1"/>
      <c r="C512" s="1"/>
      <c r="D512" s="1"/>
      <c r="E512" s="37"/>
      <c r="F512"/>
      <c r="H512"/>
      <c r="I512"/>
      <c r="J512"/>
      <c r="K512"/>
      <c r="L512"/>
    </row>
    <row r="513" spans="1:12" s="1" customFormat="1" ht="14.25" customHeight="1">
      <c r="A513" s="550"/>
      <c r="E513" s="37"/>
      <c r="F513"/>
      <c r="G513"/>
      <c r="H513"/>
      <c r="I513"/>
      <c r="J513"/>
      <c r="K513"/>
      <c r="L513"/>
    </row>
    <row r="514" spans="1:12" s="1" customFormat="1" ht="14.25" customHeight="1">
      <c r="A514" s="550"/>
      <c r="E514" s="37"/>
      <c r="F514"/>
      <c r="G514"/>
      <c r="H514"/>
      <c r="I514"/>
      <c r="J514"/>
      <c r="K514"/>
      <c r="L514"/>
    </row>
    <row r="515" spans="1:12" s="1" customFormat="1" ht="12" customHeight="1">
      <c r="A515" s="774"/>
      <c r="B515" s="774"/>
      <c r="C515" s="774"/>
      <c r="D515" s="774"/>
      <c r="E515" s="37"/>
      <c r="F515"/>
      <c r="G515"/>
      <c r="H515"/>
      <c r="I515"/>
      <c r="J515"/>
      <c r="K515"/>
      <c r="L515"/>
    </row>
    <row r="516" spans="2:12" s="1" customFormat="1" ht="12" customHeight="1">
      <c r="B516" s="551"/>
      <c r="C516" s="551"/>
      <c r="D516" s="551"/>
      <c r="E516" s="785"/>
      <c r="F516" s="785"/>
      <c r="G516" s="785"/>
      <c r="H516" s="785"/>
      <c r="I516" s="785"/>
      <c r="J516" s="785"/>
      <c r="K516"/>
      <c r="L516"/>
    </row>
    <row r="517" spans="1:12" s="1" customFormat="1" ht="12" customHeight="1">
      <c r="A517" s="774"/>
      <c r="B517" s="774"/>
      <c r="C517" s="774"/>
      <c r="D517" s="774"/>
      <c r="E517" s="37"/>
      <c r="F517"/>
      <c r="G517"/>
      <c r="H517"/>
      <c r="I517"/>
      <c r="J517"/>
      <c r="K517"/>
      <c r="L517"/>
    </row>
    <row r="518" spans="1:12" ht="12" customHeight="1">
      <c r="A518" s="757"/>
      <c r="B518" s="757"/>
      <c r="C518" s="757"/>
      <c r="D518" s="757"/>
      <c r="E518" s="37"/>
      <c r="F518"/>
      <c r="H518"/>
      <c r="I518"/>
      <c r="J518"/>
      <c r="K518"/>
      <c r="L518"/>
    </row>
    <row r="519" spans="1:12" ht="12" customHeight="1">
      <c r="A519" s="757"/>
      <c r="B519" s="757"/>
      <c r="C519" s="757"/>
      <c r="D519" s="757"/>
      <c r="E519" s="544"/>
      <c r="F519"/>
      <c r="H519"/>
      <c r="I519"/>
      <c r="J519"/>
      <c r="K519"/>
      <c r="L519"/>
    </row>
    <row r="520" spans="1:12" ht="12" customHeight="1">
      <c r="A520" s="1"/>
      <c r="B520" s="551"/>
      <c r="C520" s="551"/>
      <c r="D520" s="1"/>
      <c r="E520" s="37"/>
      <c r="F520"/>
      <c r="H520"/>
      <c r="I520"/>
      <c r="J520"/>
      <c r="K520"/>
      <c r="L520"/>
    </row>
    <row r="521" spans="1:12" ht="12" customHeight="1">
      <c r="A521"/>
      <c r="B521" s="544"/>
      <c r="C521" s="544"/>
      <c r="D521" s="544"/>
      <c r="E521" s="37"/>
      <c r="F521"/>
      <c r="H521"/>
      <c r="I521"/>
      <c r="J521"/>
      <c r="K521"/>
      <c r="L521"/>
    </row>
    <row r="522" spans="1:12" ht="12" customHeight="1">
      <c r="A522"/>
      <c r="B522"/>
      <c r="C522"/>
      <c r="D522"/>
      <c r="E522" s="37"/>
      <c r="F522"/>
      <c r="H522"/>
      <c r="I522"/>
      <c r="J522"/>
      <c r="K522"/>
      <c r="L522"/>
    </row>
    <row r="523" spans="1:12" ht="12" customHeight="1">
      <c r="A523"/>
      <c r="B523"/>
      <c r="C523"/>
      <c r="D523"/>
      <c r="E523" s="37"/>
      <c r="F523"/>
      <c r="H523"/>
      <c r="I523"/>
      <c r="J523"/>
      <c r="K523"/>
      <c r="L523"/>
    </row>
    <row r="524" spans="1:12" ht="12" customHeight="1">
      <c r="A524"/>
      <c r="B524" s="544"/>
      <c r="C524" s="544"/>
      <c r="D524" s="544"/>
      <c r="E524" s="785"/>
      <c r="F524" s="785"/>
      <c r="G524" s="785"/>
      <c r="H524" s="785"/>
      <c r="I524" s="785"/>
      <c r="J524" s="785"/>
      <c r="K524"/>
      <c r="L524"/>
    </row>
    <row r="525" spans="1:12" ht="12" customHeight="1">
      <c r="A525"/>
      <c r="B525" s="545"/>
      <c r="C525" s="545"/>
      <c r="D525" s="545"/>
      <c r="E525" s="37"/>
      <c r="F525" s="545"/>
      <c r="H525" s="545"/>
      <c r="I525" s="545"/>
      <c r="J525" s="545"/>
      <c r="K525"/>
      <c r="L525"/>
    </row>
    <row r="526" spans="1:12" ht="12" customHeight="1">
      <c r="A526"/>
      <c r="B526"/>
      <c r="C526"/>
      <c r="D526"/>
      <c r="E526" s="37"/>
      <c r="F526"/>
      <c r="H526"/>
      <c r="I526"/>
      <c r="J526"/>
      <c r="K526"/>
      <c r="L526"/>
    </row>
    <row r="527" spans="1:12" ht="12" customHeight="1">
      <c r="A527"/>
      <c r="B527" s="544"/>
      <c r="C527" s="544"/>
      <c r="D527"/>
      <c r="E527" s="37"/>
      <c r="F527"/>
      <c r="H527"/>
      <c r="I527"/>
      <c r="J527"/>
      <c r="K527"/>
      <c r="L527"/>
    </row>
    <row r="528" spans="1:12" ht="12" customHeight="1">
      <c r="A528"/>
      <c r="B528" s="544"/>
      <c r="C528" s="544"/>
      <c r="D528" s="544"/>
      <c r="E528" s="544"/>
      <c r="F528"/>
      <c r="H528"/>
      <c r="I528"/>
      <c r="J528"/>
      <c r="K528"/>
      <c r="L528"/>
    </row>
    <row r="529" spans="1:12" ht="12" customHeight="1">
      <c r="A529"/>
      <c r="B529" s="544"/>
      <c r="C529" s="544"/>
      <c r="D529"/>
      <c r="E529" s="37"/>
      <c r="F529"/>
      <c r="H529"/>
      <c r="I529"/>
      <c r="J529"/>
      <c r="K529"/>
      <c r="L529"/>
    </row>
    <row r="530" spans="1:12" ht="12" customHeight="1">
      <c r="A530"/>
      <c r="B530" s="544"/>
      <c r="C530" s="544"/>
      <c r="D530" s="544"/>
      <c r="E530" s="37"/>
      <c r="F530"/>
      <c r="H530"/>
      <c r="I530"/>
      <c r="J530"/>
      <c r="K530"/>
      <c r="L530"/>
    </row>
    <row r="531" spans="1:12" ht="12" customHeight="1">
      <c r="A531"/>
      <c r="B531"/>
      <c r="C531"/>
      <c r="D531"/>
      <c r="E531" s="37"/>
      <c r="F531"/>
      <c r="H531"/>
      <c r="I531"/>
      <c r="J531"/>
      <c r="K531"/>
      <c r="L531"/>
    </row>
    <row r="532" spans="1:12" ht="12" customHeight="1">
      <c r="A532"/>
      <c r="B532"/>
      <c r="C532"/>
      <c r="D532"/>
      <c r="E532" s="37"/>
      <c r="F532"/>
      <c r="H532"/>
      <c r="I532"/>
      <c r="J532"/>
      <c r="K532"/>
      <c r="L532"/>
    </row>
    <row r="533" spans="1:12" ht="12" customHeight="1">
      <c r="A533"/>
      <c r="B533" s="544"/>
      <c r="C533" s="544"/>
      <c r="D533" s="544"/>
      <c r="E533" s="785"/>
      <c r="F533" s="785"/>
      <c r="G533" s="785"/>
      <c r="H533" s="785"/>
      <c r="I533" s="785"/>
      <c r="J533" s="785"/>
      <c r="K533"/>
      <c r="L533"/>
    </row>
    <row r="534" spans="1:12" ht="12" customHeight="1">
      <c r="A534"/>
      <c r="B534" s="544"/>
      <c r="C534"/>
      <c r="D534"/>
      <c r="E534" s="37"/>
      <c r="F534"/>
      <c r="H534"/>
      <c r="I534"/>
      <c r="J534"/>
      <c r="K534"/>
      <c r="L534"/>
    </row>
    <row r="535" spans="1:12" ht="12" customHeight="1">
      <c r="A535"/>
      <c r="B535" s="544"/>
      <c r="C535" s="544"/>
      <c r="D535"/>
      <c r="E535" s="37"/>
      <c r="F535"/>
      <c r="H535"/>
      <c r="I535"/>
      <c r="J535"/>
      <c r="K535"/>
      <c r="L535"/>
    </row>
    <row r="536" spans="1:12" ht="12" customHeight="1">
      <c r="A536"/>
      <c r="B536" s="544"/>
      <c r="C536" s="544"/>
      <c r="D536" s="544"/>
      <c r="E536" s="544"/>
      <c r="F536"/>
      <c r="H536"/>
      <c r="I536"/>
      <c r="J536"/>
      <c r="K536"/>
      <c r="L536"/>
    </row>
    <row r="537" spans="1:12" ht="12" customHeight="1">
      <c r="A537"/>
      <c r="B537" s="544"/>
      <c r="C537" s="544"/>
      <c r="D537"/>
      <c r="E537" s="37"/>
      <c r="F537"/>
      <c r="H537"/>
      <c r="I537"/>
      <c r="J537"/>
      <c r="K537"/>
      <c r="L537"/>
    </row>
    <row r="538" spans="1:12" ht="12" customHeight="1">
      <c r="A538"/>
      <c r="B538" s="544"/>
      <c r="C538" s="544"/>
      <c r="D538" s="544"/>
      <c r="E538" s="37"/>
      <c r="F538"/>
      <c r="H538"/>
      <c r="I538"/>
      <c r="J538"/>
      <c r="K538"/>
      <c r="L538"/>
    </row>
    <row r="539" spans="1:12" ht="12" customHeight="1">
      <c r="A539"/>
      <c r="B539"/>
      <c r="C539"/>
      <c r="D539"/>
      <c r="E539" s="37"/>
      <c r="F539"/>
      <c r="H539"/>
      <c r="I539"/>
      <c r="J539"/>
      <c r="K539"/>
      <c r="L539"/>
    </row>
    <row r="540" ht="12" customHeight="1"/>
    <row r="541" ht="12" customHeight="1"/>
    <row r="542" ht="12" customHeight="1"/>
    <row r="543" ht="12" customHeight="1"/>
    <row r="544" ht="12" customHeight="1"/>
    <row r="545" spans="1:4" ht="12" customHeight="1">
      <c r="A545" s="283"/>
      <c r="B545" s="375"/>
      <c r="C545" s="376"/>
      <c r="D545" s="376"/>
    </row>
    <row r="546" spans="1:4" ht="12" customHeight="1">
      <c r="A546" s="349"/>
      <c r="B546" s="376"/>
      <c r="C546" s="376"/>
      <c r="D546" s="376"/>
    </row>
    <row r="547" spans="1:4" ht="12" customHeight="1">
      <c r="A547" s="377"/>
      <c r="B547" s="376"/>
      <c r="C547" s="376"/>
      <c r="D547" s="376"/>
    </row>
    <row r="548" spans="1:4" ht="12" customHeight="1">
      <c r="A548" s="790"/>
      <c r="B548" s="790"/>
      <c r="C548" s="790"/>
      <c r="D548" s="790"/>
    </row>
    <row r="549" spans="1:4" ht="12" customHeight="1">
      <c r="A549" s="790"/>
      <c r="B549" s="790"/>
      <c r="C549" s="790"/>
      <c r="D549" s="790"/>
    </row>
    <row r="550" spans="1:4" ht="12" customHeight="1">
      <c r="A550" s="790"/>
      <c r="B550" s="790"/>
      <c r="C550" s="790"/>
      <c r="D550" s="790"/>
    </row>
    <row r="551" spans="1:5" ht="12" customHeight="1">
      <c r="A551" s="378"/>
      <c r="B551" s="379"/>
      <c r="C551" s="379"/>
      <c r="D551" s="379"/>
      <c r="E551" s="40"/>
    </row>
    <row r="552" spans="1:5" ht="12" customHeight="1">
      <c r="A552" s="378"/>
      <c r="B552" s="379"/>
      <c r="C552" s="379"/>
      <c r="D552" s="379"/>
      <c r="E552" s="40"/>
    </row>
    <row r="553" spans="1:5" ht="12" customHeight="1">
      <c r="A553" s="377"/>
      <c r="B553" s="379"/>
      <c r="C553" s="379"/>
      <c r="D553" s="379"/>
      <c r="E553" s="40"/>
    </row>
    <row r="554" spans="1:5" ht="12" customHeight="1">
      <c r="A554" s="791"/>
      <c r="B554" s="791"/>
      <c r="C554" s="791"/>
      <c r="D554" s="791"/>
      <c r="E554" s="40"/>
    </row>
    <row r="555" spans="1:5" ht="12" customHeight="1">
      <c r="A555" s="378"/>
      <c r="B555" s="379"/>
      <c r="C555" s="379"/>
      <c r="D555" s="379"/>
      <c r="E555" s="40"/>
    </row>
    <row r="556" spans="1:5" ht="12" customHeight="1">
      <c r="A556" s="378"/>
      <c r="B556" s="379"/>
      <c r="C556" s="379"/>
      <c r="D556" s="379"/>
      <c r="E556" s="40"/>
    </row>
    <row r="557" spans="1:5" ht="12" customHeight="1">
      <c r="A557" s="378"/>
      <c r="B557" s="379"/>
      <c r="C557" s="379"/>
      <c r="D557" s="379"/>
      <c r="E557" s="40"/>
    </row>
    <row r="558" spans="1:5" ht="12" customHeight="1">
      <c r="A558" s="378"/>
      <c r="B558" s="379"/>
      <c r="C558" s="379"/>
      <c r="D558" s="379"/>
      <c r="E558" s="40"/>
    </row>
    <row r="559" spans="1:5" ht="12" customHeight="1">
      <c r="A559" s="378"/>
      <c r="B559" s="379"/>
      <c r="C559" s="379"/>
      <c r="D559" s="379"/>
      <c r="E559" s="40"/>
    </row>
    <row r="560" spans="1:5" ht="12" customHeight="1">
      <c r="A560" s="790"/>
      <c r="B560" s="790"/>
      <c r="C560" s="790"/>
      <c r="D560" s="790"/>
      <c r="E560" s="40"/>
    </row>
    <row r="561" spans="1:5" ht="12" customHeight="1">
      <c r="A561" s="790"/>
      <c r="B561" s="790"/>
      <c r="C561" s="790"/>
      <c r="D561" s="790"/>
      <c r="E561" s="40"/>
    </row>
    <row r="562" spans="1:5" ht="12" customHeight="1">
      <c r="A562" s="378"/>
      <c r="B562" s="379"/>
      <c r="C562" s="379"/>
      <c r="D562" s="379"/>
      <c r="E562" s="40"/>
    </row>
    <row r="563" spans="1:5" ht="12" customHeight="1">
      <c r="A563" s="378"/>
      <c r="B563" s="379"/>
      <c r="C563" s="379"/>
      <c r="D563" s="379"/>
      <c r="E563" s="40"/>
    </row>
    <row r="564" spans="1:5" ht="12" customHeight="1">
      <c r="A564" s="377"/>
      <c r="B564" s="379"/>
      <c r="C564" s="379"/>
      <c r="D564" s="379"/>
      <c r="E564" s="40"/>
    </row>
    <row r="565" spans="1:5" ht="12" customHeight="1">
      <c r="A565" s="378"/>
      <c r="B565" s="379"/>
      <c r="C565" s="379"/>
      <c r="D565" s="379"/>
      <c r="E565" s="40"/>
    </row>
    <row r="566" spans="1:5" ht="12" customHeight="1">
      <c r="A566" s="790"/>
      <c r="B566" s="790"/>
      <c r="C566" s="790"/>
      <c r="D566" s="790"/>
      <c r="E566" s="40"/>
    </row>
    <row r="567" spans="1:5" ht="12" customHeight="1">
      <c r="A567" s="790"/>
      <c r="B567" s="790"/>
      <c r="C567" s="790"/>
      <c r="D567" s="790"/>
      <c r="E567" s="40"/>
    </row>
    <row r="568" spans="1:5" ht="12" customHeight="1">
      <c r="A568" s="378"/>
      <c r="B568" s="379"/>
      <c r="C568" s="379"/>
      <c r="D568" s="379"/>
      <c r="E568" s="40"/>
    </row>
    <row r="569" spans="1:5" ht="12" customHeight="1">
      <c r="A569" s="378"/>
      <c r="B569" s="379"/>
      <c r="C569" s="379"/>
      <c r="D569" s="379"/>
      <c r="E569" s="40"/>
    </row>
    <row r="570" spans="1:5" ht="12" customHeight="1">
      <c r="A570" s="378"/>
      <c r="B570" s="379"/>
      <c r="C570" s="379"/>
      <c r="D570" s="379"/>
      <c r="E570" s="40"/>
    </row>
    <row r="571" spans="1:5" ht="12" customHeight="1">
      <c r="A571" s="363"/>
      <c r="B571" s="78"/>
      <c r="C571" s="78"/>
      <c r="D571" s="78"/>
      <c r="E571" s="40"/>
    </row>
    <row r="572" spans="1:5" ht="12" customHeight="1">
      <c r="A572" s="363"/>
      <c r="B572" s="78"/>
      <c r="C572" s="78"/>
      <c r="D572" s="78"/>
      <c r="E572" s="40"/>
    </row>
    <row r="573" spans="1:5" ht="13.5">
      <c r="A573" s="363"/>
      <c r="B573" s="78"/>
      <c r="C573" s="78"/>
      <c r="D573" s="78"/>
      <c r="E573" s="40"/>
    </row>
    <row r="574" spans="1:5" ht="13.5">
      <c r="A574" s="363"/>
      <c r="B574" s="78"/>
      <c r="C574" s="78"/>
      <c r="D574" s="78"/>
      <c r="E574" s="40"/>
    </row>
    <row r="575" spans="1:5" ht="13.5">
      <c r="A575" s="363"/>
      <c r="B575" s="78"/>
      <c r="C575" s="78"/>
      <c r="D575" s="78"/>
      <c r="E575" s="40"/>
    </row>
    <row r="576" spans="1:5" ht="13.5">
      <c r="A576" s="363"/>
      <c r="B576" s="78"/>
      <c r="C576" s="78"/>
      <c r="D576" s="78"/>
      <c r="E576" s="40"/>
    </row>
    <row r="577" spans="1:5" ht="13.5">
      <c r="A577" s="363"/>
      <c r="B577" s="78"/>
      <c r="C577" s="78"/>
      <c r="D577" s="78"/>
      <c r="E577" s="40"/>
    </row>
    <row r="578" spans="1:5" ht="13.5">
      <c r="A578" s="363"/>
      <c r="B578" s="78"/>
      <c r="C578" s="78"/>
      <c r="D578" s="78"/>
      <c r="E578" s="40"/>
    </row>
    <row r="579" spans="1:5" ht="13.5">
      <c r="A579" s="363"/>
      <c r="B579" s="78"/>
      <c r="C579" s="78"/>
      <c r="D579" s="78"/>
      <c r="E579" s="40"/>
    </row>
    <row r="580" spans="1:5" ht="13.5">
      <c r="A580" s="363"/>
      <c r="B580" s="78"/>
      <c r="C580" s="78"/>
      <c r="D580" s="78"/>
      <c r="E580" s="40"/>
    </row>
    <row r="581" spans="1:5" ht="13.5">
      <c r="A581" s="363"/>
      <c r="B581" s="78"/>
      <c r="C581" s="78"/>
      <c r="D581" s="78"/>
      <c r="E581" s="40"/>
    </row>
    <row r="582" spans="1:5" ht="13.5">
      <c r="A582" s="363"/>
      <c r="B582" s="78"/>
      <c r="C582" s="78"/>
      <c r="D582" s="78"/>
      <c r="E582" s="40"/>
    </row>
    <row r="583" spans="1:5" ht="13.5">
      <c r="A583" s="363"/>
      <c r="B583" s="78"/>
      <c r="C583" s="78"/>
      <c r="D583" s="78"/>
      <c r="E583" s="40"/>
    </row>
    <row r="584" spans="1:5" ht="13.5">
      <c r="A584" s="363"/>
      <c r="B584" s="78"/>
      <c r="C584" s="78"/>
      <c r="D584" s="78"/>
      <c r="E584" s="40"/>
    </row>
    <row r="585" spans="1:5" ht="13.5">
      <c r="A585" s="363"/>
      <c r="B585" s="78"/>
      <c r="C585" s="78"/>
      <c r="D585" s="78"/>
      <c r="E585" s="40"/>
    </row>
    <row r="586" spans="1:5" ht="13.5">
      <c r="A586" s="363"/>
      <c r="B586" s="78"/>
      <c r="C586" s="78"/>
      <c r="D586" s="78"/>
      <c r="E586" s="40"/>
    </row>
    <row r="587" spans="1:5" ht="13.5">
      <c r="A587" s="363"/>
      <c r="B587" s="78"/>
      <c r="C587" s="78"/>
      <c r="D587" s="78"/>
      <c r="E587" s="40"/>
    </row>
    <row r="588" spans="1:5" ht="13.5">
      <c r="A588" s="363"/>
      <c r="B588" s="78"/>
      <c r="C588" s="78"/>
      <c r="D588" s="78"/>
      <c r="E588" s="40"/>
    </row>
    <row r="589" spans="1:5" ht="13.5">
      <c r="A589" s="363"/>
      <c r="B589" s="78"/>
      <c r="C589" s="78"/>
      <c r="D589" s="78"/>
      <c r="E589" s="40"/>
    </row>
    <row r="590" spans="1:5" ht="13.5">
      <c r="A590" s="363"/>
      <c r="B590" s="78"/>
      <c r="C590" s="78"/>
      <c r="D590" s="78"/>
      <c r="E590" s="40"/>
    </row>
    <row r="591" spans="1:5" ht="13.5">
      <c r="A591" s="363"/>
      <c r="B591" s="78"/>
      <c r="C591" s="78"/>
      <c r="D591" s="78"/>
      <c r="E591" s="40"/>
    </row>
    <row r="592" spans="1:5" ht="13.5">
      <c r="A592" s="363"/>
      <c r="B592" s="78"/>
      <c r="C592" s="78"/>
      <c r="D592" s="78"/>
      <c r="E592" s="40"/>
    </row>
    <row r="593" spans="1:5" ht="13.5">
      <c r="A593" s="363"/>
      <c r="B593" s="78"/>
      <c r="C593" s="78"/>
      <c r="D593" s="78"/>
      <c r="E593" s="40"/>
    </row>
    <row r="594" spans="1:5" ht="13.5">
      <c r="A594" s="363"/>
      <c r="B594" s="78"/>
      <c r="C594" s="78"/>
      <c r="D594" s="78"/>
      <c r="E594" s="40"/>
    </row>
    <row r="595" spans="1:5" ht="13.5">
      <c r="A595" s="363"/>
      <c r="B595" s="78"/>
      <c r="C595" s="78"/>
      <c r="D595" s="78"/>
      <c r="E595" s="40"/>
    </row>
    <row r="596" spans="1:5" ht="13.5">
      <c r="A596" s="363"/>
      <c r="B596" s="78"/>
      <c r="C596" s="78"/>
      <c r="D596" s="78"/>
      <c r="E596" s="40"/>
    </row>
    <row r="597" spans="1:5" ht="13.5">
      <c r="A597" s="363"/>
      <c r="B597" s="78"/>
      <c r="C597" s="78"/>
      <c r="D597" s="78"/>
      <c r="E597" s="40"/>
    </row>
    <row r="598" spans="1:5" ht="13.5">
      <c r="A598" s="363"/>
      <c r="B598" s="78"/>
      <c r="C598" s="78"/>
      <c r="D598" s="78"/>
      <c r="E598" s="40"/>
    </row>
    <row r="599" spans="1:5" ht="13.5">
      <c r="A599" s="363"/>
      <c r="B599" s="78"/>
      <c r="C599" s="78"/>
      <c r="D599" s="78"/>
      <c r="E599" s="40"/>
    </row>
    <row r="600" spans="1:5" ht="13.5">
      <c r="A600" s="363"/>
      <c r="B600" s="78"/>
      <c r="C600" s="78"/>
      <c r="D600" s="78"/>
      <c r="E600" s="40"/>
    </row>
  </sheetData>
  <sheetProtection/>
  <mergeCells count="135">
    <mergeCell ref="B250:E250"/>
    <mergeCell ref="B381:E381"/>
    <mergeCell ref="B445:E445"/>
    <mergeCell ref="A276:E276"/>
    <mergeCell ref="A277:C277"/>
    <mergeCell ref="B317:E317"/>
    <mergeCell ref="A269:E269"/>
    <mergeCell ref="A388:E388"/>
    <mergeCell ref="A267:E267"/>
    <mergeCell ref="A268:E268"/>
    <mergeCell ref="A158:E158"/>
    <mergeCell ref="A159:E159"/>
    <mergeCell ref="A160:E160"/>
    <mergeCell ref="A161:E161"/>
    <mergeCell ref="A162:E162"/>
    <mergeCell ref="B185:E185"/>
    <mergeCell ref="A491:E491"/>
    <mergeCell ref="A492:E492"/>
    <mergeCell ref="A493:E493"/>
    <mergeCell ref="A397:E397"/>
    <mergeCell ref="A183:E183"/>
    <mergeCell ref="A266:E266"/>
    <mergeCell ref="A396:E396"/>
    <mergeCell ref="A393:E393"/>
    <mergeCell ref="A394:E394"/>
    <mergeCell ref="A211:E211"/>
    <mergeCell ref="F402:J402"/>
    <mergeCell ref="A421:E421"/>
    <mergeCell ref="A422:E422"/>
    <mergeCell ref="A423:E423"/>
    <mergeCell ref="A416:E416"/>
    <mergeCell ref="A417:E417"/>
    <mergeCell ref="A103:E103"/>
    <mergeCell ref="A97:D97"/>
    <mergeCell ref="A102:E102"/>
    <mergeCell ref="A221:E221"/>
    <mergeCell ref="A222:E222"/>
    <mergeCell ref="A223:E223"/>
    <mergeCell ref="A164:E164"/>
    <mergeCell ref="A98:D98"/>
    <mergeCell ref="A182:E182"/>
    <mergeCell ref="A210:E210"/>
    <mergeCell ref="A13:E13"/>
    <mergeCell ref="A26:E26"/>
    <mergeCell ref="A28:E28"/>
    <mergeCell ref="A27:E27"/>
    <mergeCell ref="A29:E29"/>
    <mergeCell ref="A30:E30"/>
    <mergeCell ref="A17:E17"/>
    <mergeCell ref="A18:E18"/>
    <mergeCell ref="A16:E16"/>
    <mergeCell ref="A78:E78"/>
    <mergeCell ref="A80:E80"/>
    <mergeCell ref="A62:E62"/>
    <mergeCell ref="A57:E57"/>
    <mergeCell ref="A63:D63"/>
    <mergeCell ref="A40:D40"/>
    <mergeCell ref="A518:D518"/>
    <mergeCell ref="A114:E114"/>
    <mergeCell ref="A117:E117"/>
    <mergeCell ref="A31:E31"/>
    <mergeCell ref="A37:E37"/>
    <mergeCell ref="A38:E38"/>
    <mergeCell ref="A95:D95"/>
    <mergeCell ref="A58:D58"/>
    <mergeCell ref="A54:E54"/>
    <mergeCell ref="B64:E64"/>
    <mergeCell ref="A567:D567"/>
    <mergeCell ref="A550:D550"/>
    <mergeCell ref="A548:D548"/>
    <mergeCell ref="A549:D549"/>
    <mergeCell ref="A554:D554"/>
    <mergeCell ref="A561:D561"/>
    <mergeCell ref="A566:D566"/>
    <mergeCell ref="A560:D560"/>
    <mergeCell ref="B1:E1"/>
    <mergeCell ref="B125:E125"/>
    <mergeCell ref="A7:D7"/>
    <mergeCell ref="A104:D104"/>
    <mergeCell ref="A36:E36"/>
    <mergeCell ref="A19:D19"/>
    <mergeCell ref="A24:E24"/>
    <mergeCell ref="A25:D25"/>
    <mergeCell ref="A61:E61"/>
    <mergeCell ref="A82:E82"/>
    <mergeCell ref="E524:J524"/>
    <mergeCell ref="E533:J533"/>
    <mergeCell ref="A83:D83"/>
    <mergeCell ref="A517:D517"/>
    <mergeCell ref="A511:D511"/>
    <mergeCell ref="A515:D515"/>
    <mergeCell ref="A224:D224"/>
    <mergeCell ref="A469:E469"/>
    <mergeCell ref="E516:J516"/>
    <mergeCell ref="A519:D519"/>
    <mergeCell ref="A35:E35"/>
    <mergeCell ref="A39:E39"/>
    <mergeCell ref="A124:E124"/>
    <mergeCell ref="A94:E94"/>
    <mergeCell ref="A96:E96"/>
    <mergeCell ref="A109:E109"/>
    <mergeCell ref="A100:E100"/>
    <mergeCell ref="A101:E101"/>
    <mergeCell ref="A49:E49"/>
    <mergeCell ref="A53:E53"/>
    <mergeCell ref="A265:E265"/>
    <mergeCell ref="A321:E321"/>
    <mergeCell ref="A322:E322"/>
    <mergeCell ref="A468:E468"/>
    <mergeCell ref="A389:E389"/>
    <mergeCell ref="A387:E387"/>
    <mergeCell ref="A463:E463"/>
    <mergeCell ref="A462:E462"/>
    <mergeCell ref="A386:E386"/>
    <mergeCell ref="A385:E385"/>
    <mergeCell ref="A237:E237"/>
    <mergeCell ref="A235:E235"/>
    <mergeCell ref="A248:E248"/>
    <mergeCell ref="A264:E264"/>
    <mergeCell ref="A249:E249"/>
    <mergeCell ref="A42:D42"/>
    <mergeCell ref="A79:E79"/>
    <mergeCell ref="A45:E45"/>
    <mergeCell ref="A81:E81"/>
    <mergeCell ref="A77:E77"/>
    <mergeCell ref="A121:D121"/>
    <mergeCell ref="A495:E495"/>
    <mergeCell ref="A286:E286"/>
    <mergeCell ref="A287:E287"/>
    <mergeCell ref="A496:E496"/>
    <mergeCell ref="A398:D398"/>
    <mergeCell ref="A342:E342"/>
    <mergeCell ref="A343:E343"/>
    <mergeCell ref="A395:E395"/>
    <mergeCell ref="A234:E234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1">
      <selection activeCell="F51" sqref="F51"/>
    </sheetView>
  </sheetViews>
  <sheetFormatPr defaultColWidth="26.00390625" defaultRowHeight="12.75"/>
  <cols>
    <col min="1" max="1" width="39.28125" style="1" customWidth="1"/>
    <col min="2" max="2" width="11.140625" style="6" customWidth="1"/>
    <col min="3" max="4" width="11.140625" style="1" customWidth="1"/>
    <col min="5" max="5" width="11.8515625" style="1" customWidth="1"/>
    <col min="6" max="16384" width="26.00390625" style="1" customWidth="1"/>
  </cols>
  <sheetData>
    <row r="1" spans="2:5" ht="13.5" customHeight="1">
      <c r="B1" s="769" t="s">
        <v>418</v>
      </c>
      <c r="C1" s="769"/>
      <c r="D1" s="769"/>
      <c r="E1" s="769"/>
    </row>
    <row r="2" spans="2:5" ht="13.5">
      <c r="B2" s="35" t="s">
        <v>268</v>
      </c>
      <c r="C2" s="35" t="s">
        <v>269</v>
      </c>
      <c r="D2" s="614" t="s">
        <v>374</v>
      </c>
      <c r="E2" s="552" t="s">
        <v>377</v>
      </c>
    </row>
    <row r="3" spans="2:5" ht="13.5">
      <c r="B3" s="35"/>
      <c r="C3" s="35"/>
      <c r="D3" s="615" t="s">
        <v>375</v>
      </c>
      <c r="E3" s="552"/>
    </row>
    <row r="4" spans="2:4" ht="11.25" customHeight="1">
      <c r="B4" s="42"/>
      <c r="C4" s="42"/>
      <c r="D4" s="616"/>
    </row>
    <row r="5" spans="1:4" ht="15.75">
      <c r="A5" s="284" t="s">
        <v>237</v>
      </c>
      <c r="B5" s="42"/>
      <c r="C5" s="42"/>
      <c r="D5" s="616"/>
    </row>
    <row r="6" spans="1:4" ht="17.25">
      <c r="A6" s="330" t="s">
        <v>340</v>
      </c>
      <c r="B6" s="330"/>
      <c r="C6" s="330"/>
      <c r="D6" s="642"/>
    </row>
    <row r="7" spans="2:4" ht="13.5">
      <c r="B7" s="42"/>
      <c r="C7" s="42"/>
      <c r="D7" s="616"/>
    </row>
    <row r="8" spans="2:4" ht="2.25" customHeight="1">
      <c r="B8" s="42"/>
      <c r="C8" s="42"/>
      <c r="D8" s="616"/>
    </row>
    <row r="9" spans="1:4" ht="17.25">
      <c r="A9" s="327" t="s">
        <v>0</v>
      </c>
      <c r="C9" s="6"/>
      <c r="D9" s="376"/>
    </row>
    <row r="10" spans="1:4" ht="16.5" customHeight="1">
      <c r="A10" s="54"/>
      <c r="C10" s="6"/>
      <c r="D10" s="376"/>
    </row>
    <row r="11" spans="1:5" ht="12.75">
      <c r="A11" s="425" t="s">
        <v>262</v>
      </c>
      <c r="B11" s="426">
        <f>SUM(B12)</f>
        <v>1190</v>
      </c>
      <c r="C11" s="427">
        <f>SUM(C12)</f>
        <v>1190</v>
      </c>
      <c r="D11" s="427">
        <f>SUM(D12)</f>
        <v>218</v>
      </c>
      <c r="E11" s="657">
        <f>SUM(E12)</f>
        <v>706</v>
      </c>
    </row>
    <row r="12" spans="1:5" ht="12" customHeight="1">
      <c r="A12" s="51" t="s">
        <v>236</v>
      </c>
      <c r="B12" s="143">
        <v>1190</v>
      </c>
      <c r="C12" s="144">
        <v>1190</v>
      </c>
      <c r="D12" s="621">
        <v>218</v>
      </c>
      <c r="E12" s="1">
        <v>706</v>
      </c>
    </row>
    <row r="13" spans="1:5" ht="12" customHeight="1">
      <c r="A13" s="772" t="s">
        <v>341</v>
      </c>
      <c r="B13" s="772"/>
      <c r="C13" s="772"/>
      <c r="D13" s="772"/>
      <c r="E13" s="772"/>
    </row>
    <row r="14" spans="1:4" ht="12.75">
      <c r="A14" s="772"/>
      <c r="B14" s="772"/>
      <c r="C14" s="772"/>
      <c r="D14" s="772"/>
    </row>
    <row r="15" spans="1:5" ht="12.75">
      <c r="A15" s="425" t="s">
        <v>261</v>
      </c>
      <c r="B15" s="426">
        <f>SUM(B16)</f>
        <v>1330</v>
      </c>
      <c r="C15" s="427">
        <f>SUM(C16)</f>
        <v>1330</v>
      </c>
      <c r="D15" s="427">
        <f>SUM(D16)</f>
        <v>645</v>
      </c>
      <c r="E15" s="657">
        <f>SUM(E16)</f>
        <v>1290</v>
      </c>
    </row>
    <row r="16" spans="1:5" ht="12" customHeight="1">
      <c r="A16" s="51" t="s">
        <v>235</v>
      </c>
      <c r="B16" s="143">
        <v>1330</v>
      </c>
      <c r="C16" s="143">
        <v>1330</v>
      </c>
      <c r="D16" s="619">
        <v>645</v>
      </c>
      <c r="E16" s="646">
        <v>1290</v>
      </c>
    </row>
    <row r="17" spans="1:4" ht="12.75">
      <c r="A17" s="36"/>
      <c r="B17" s="36"/>
      <c r="C17" s="36"/>
      <c r="D17" s="620"/>
    </row>
    <row r="18" spans="1:5" ht="12.75">
      <c r="A18" s="425" t="s">
        <v>351</v>
      </c>
      <c r="B18" s="426">
        <f>SUM(B19)</f>
        <v>9887</v>
      </c>
      <c r="C18" s="426">
        <f>SUM(C19)</f>
        <v>9887</v>
      </c>
      <c r="D18" s="426">
        <f>SUM(D19)</f>
        <v>4944</v>
      </c>
      <c r="E18" s="656">
        <f>SUM(E19)</f>
        <v>9887</v>
      </c>
    </row>
    <row r="19" spans="1:5" ht="12.75">
      <c r="A19" s="93" t="s">
        <v>332</v>
      </c>
      <c r="B19" s="143">
        <v>9887</v>
      </c>
      <c r="C19" s="143">
        <v>9887</v>
      </c>
      <c r="D19" s="621">
        <v>4944</v>
      </c>
      <c r="E19" s="646">
        <v>9887</v>
      </c>
    </row>
    <row r="20" spans="1:4" ht="12.75">
      <c r="A20" s="771"/>
      <c r="B20" s="771"/>
      <c r="C20" s="771"/>
      <c r="D20" s="771"/>
    </row>
    <row r="21" spans="3:4" ht="5.25" customHeight="1">
      <c r="C21" s="6"/>
      <c r="D21" s="6"/>
    </row>
    <row r="22" spans="1:5" ht="17.25">
      <c r="A22" s="173" t="s">
        <v>5</v>
      </c>
      <c r="B22" s="181">
        <f>SUM(B11+B15+B18)</f>
        <v>12407</v>
      </c>
      <c r="C22" s="181">
        <f>SUM(C11+C15+C18)</f>
        <v>12407</v>
      </c>
      <c r="D22" s="633">
        <f>SUM(D11+D15+D18)</f>
        <v>5807</v>
      </c>
      <c r="E22" s="633">
        <f>SUM(E11+E15+E18)</f>
        <v>11883</v>
      </c>
    </row>
    <row r="23" spans="2:4" ht="9" customHeight="1">
      <c r="B23" s="42"/>
      <c r="C23" s="42"/>
      <c r="D23" s="42"/>
    </row>
    <row r="24" spans="2:4" ht="10.5" customHeight="1">
      <c r="B24" s="42"/>
      <c r="C24" s="42"/>
      <c r="D24" s="42"/>
    </row>
    <row r="25" ht="17.25">
      <c r="A25" s="331" t="s">
        <v>333</v>
      </c>
    </row>
    <row r="26" ht="11.25" customHeight="1">
      <c r="A26" s="331"/>
    </row>
    <row r="27" spans="1:4" ht="12" customHeight="1">
      <c r="A27" s="4"/>
      <c r="B27" s="4"/>
      <c r="C27" s="4"/>
      <c r="D27" s="4"/>
    </row>
    <row r="28" ht="1.5" customHeight="1"/>
    <row r="29" spans="1:5" ht="12" customHeight="1">
      <c r="A29" s="55" t="s">
        <v>160</v>
      </c>
      <c r="B29" s="578">
        <v>350</v>
      </c>
      <c r="C29" s="579">
        <v>350</v>
      </c>
      <c r="D29" s="643">
        <v>0</v>
      </c>
      <c r="E29" s="650">
        <v>250</v>
      </c>
    </row>
    <row r="30" spans="1:5" ht="12" customHeight="1">
      <c r="A30" s="57" t="s">
        <v>243</v>
      </c>
      <c r="B30" s="564"/>
      <c r="C30" s="565"/>
      <c r="D30" s="634"/>
      <c r="E30" s="646"/>
    </row>
    <row r="31" spans="1:5" ht="12" customHeight="1">
      <c r="A31" s="57"/>
      <c r="B31" s="564"/>
      <c r="C31" s="565"/>
      <c r="D31" s="634"/>
      <c r="E31" s="646"/>
    </row>
    <row r="32" spans="1:5" ht="12" customHeight="1">
      <c r="A32" s="59" t="s">
        <v>161</v>
      </c>
      <c r="B32" s="563">
        <v>21151</v>
      </c>
      <c r="C32" s="567">
        <v>21151</v>
      </c>
      <c r="D32" s="426">
        <v>9114</v>
      </c>
      <c r="E32" s="650">
        <v>19211</v>
      </c>
    </row>
    <row r="33" spans="1:5" ht="12" customHeight="1">
      <c r="A33" s="53" t="s">
        <v>221</v>
      </c>
      <c r="B33" s="568"/>
      <c r="C33" s="565"/>
      <c r="D33" s="635"/>
      <c r="E33" s="646"/>
    </row>
    <row r="34" spans="1:5" ht="12" customHeight="1">
      <c r="A34" s="53"/>
      <c r="B34" s="568"/>
      <c r="C34" s="565"/>
      <c r="D34" s="635"/>
      <c r="E34" s="646"/>
    </row>
    <row r="35" spans="1:5" ht="12" customHeight="1">
      <c r="A35" s="59" t="s">
        <v>162</v>
      </c>
      <c r="B35" s="563">
        <f>SUM(B36:B38)</f>
        <v>2660</v>
      </c>
      <c r="C35" s="563">
        <f>SUM(C36:C38)</f>
        <v>2660</v>
      </c>
      <c r="D35" s="563">
        <f>SUM(D36:D38)</f>
        <v>0</v>
      </c>
      <c r="E35" s="653">
        <f>SUM(E36:E38)</f>
        <v>4000</v>
      </c>
    </row>
    <row r="36" spans="1:5" ht="12" customHeight="1">
      <c r="A36" s="61" t="s">
        <v>389</v>
      </c>
      <c r="B36" s="569">
        <v>1000</v>
      </c>
      <c r="C36" s="144">
        <v>1000</v>
      </c>
      <c r="D36" s="636">
        <v>0</v>
      </c>
      <c r="E36" s="646">
        <v>1000</v>
      </c>
    </row>
    <row r="37" spans="1:5" ht="12" customHeight="1">
      <c r="A37" s="61" t="s">
        <v>390</v>
      </c>
      <c r="B37" s="569">
        <v>1660</v>
      </c>
      <c r="C37" s="571">
        <v>1660</v>
      </c>
      <c r="D37" s="636">
        <v>0</v>
      </c>
      <c r="E37" s="646">
        <v>0</v>
      </c>
    </row>
    <row r="38" spans="1:5" ht="12" customHeight="1">
      <c r="A38" s="61" t="s">
        <v>546</v>
      </c>
      <c r="B38" s="636">
        <v>0</v>
      </c>
      <c r="C38" s="636">
        <v>0</v>
      </c>
      <c r="D38" s="636">
        <v>0</v>
      </c>
      <c r="E38" s="646">
        <v>3000</v>
      </c>
    </row>
    <row r="39" spans="1:5" ht="12" customHeight="1">
      <c r="A39" s="61"/>
      <c r="B39" s="571"/>
      <c r="C39" s="571"/>
      <c r="D39" s="637"/>
      <c r="E39" s="646"/>
    </row>
    <row r="40" spans="1:5" ht="12" customHeight="1">
      <c r="A40" s="67" t="s">
        <v>163</v>
      </c>
      <c r="B40" s="578">
        <v>1980</v>
      </c>
      <c r="C40" s="579">
        <v>1980</v>
      </c>
      <c r="D40" s="644">
        <v>1041</v>
      </c>
      <c r="E40" s="650">
        <v>1980</v>
      </c>
    </row>
    <row r="41" spans="1:5" ht="12" customHeight="1">
      <c r="A41" s="70" t="s">
        <v>544</v>
      </c>
      <c r="B41" s="566"/>
      <c r="C41" s="566"/>
      <c r="D41" s="634"/>
      <c r="E41" s="651"/>
    </row>
    <row r="42" spans="1:5" ht="12" customHeight="1">
      <c r="A42" s="70" t="s">
        <v>545</v>
      </c>
      <c r="B42" s="566"/>
      <c r="C42" s="566"/>
      <c r="D42" s="634"/>
      <c r="E42" s="651"/>
    </row>
    <row r="43" spans="1:5" ht="12" customHeight="1">
      <c r="A43" s="71"/>
      <c r="B43" s="570"/>
      <c r="C43" s="565"/>
      <c r="D43" s="638"/>
      <c r="E43" s="652"/>
    </row>
    <row r="44" spans="1:5" ht="12" customHeight="1">
      <c r="A44" s="67" t="s">
        <v>238</v>
      </c>
      <c r="B44" s="572">
        <v>402</v>
      </c>
      <c r="C44" s="579">
        <v>402</v>
      </c>
      <c r="D44" s="644">
        <f>SUM(D45:D46)</f>
        <v>0</v>
      </c>
      <c r="E44" s="653">
        <v>513</v>
      </c>
    </row>
    <row r="45" spans="1:5" ht="12" customHeight="1">
      <c r="A45" s="53" t="s">
        <v>239</v>
      </c>
      <c r="B45" s="573"/>
      <c r="C45" s="574"/>
      <c r="D45" s="639"/>
      <c r="E45" s="652"/>
    </row>
    <row r="46" spans="1:5" ht="12" customHeight="1">
      <c r="A46" s="53"/>
      <c r="B46" s="573"/>
      <c r="C46" s="574"/>
      <c r="D46" s="639"/>
      <c r="E46" s="652"/>
    </row>
    <row r="47" spans="1:5" ht="12" customHeight="1">
      <c r="A47" s="67" t="s">
        <v>342</v>
      </c>
      <c r="B47" s="567">
        <f>SUM(B48)</f>
        <v>2990</v>
      </c>
      <c r="C47" s="567">
        <f>SUM(C48)</f>
        <v>2990</v>
      </c>
      <c r="D47" s="426">
        <f>SUM(D48)</f>
        <v>1424</v>
      </c>
      <c r="E47" s="656">
        <f>SUM(E48)</f>
        <v>2990</v>
      </c>
    </row>
    <row r="48" spans="1:5" ht="12" customHeight="1">
      <c r="A48" s="328" t="s">
        <v>336</v>
      </c>
      <c r="B48" s="571">
        <v>2990</v>
      </c>
      <c r="C48" s="571">
        <v>2990</v>
      </c>
      <c r="D48" s="637">
        <v>1424</v>
      </c>
      <c r="E48" s="654">
        <v>2990</v>
      </c>
    </row>
    <row r="49" spans="1:5" ht="12" customHeight="1">
      <c r="A49" s="71"/>
      <c r="B49" s="570"/>
      <c r="C49" s="565"/>
      <c r="D49" s="638"/>
      <c r="E49" s="652"/>
    </row>
    <row r="50" spans="1:5" ht="12" customHeight="1">
      <c r="A50" s="67" t="s">
        <v>277</v>
      </c>
      <c r="B50" s="563">
        <v>9887</v>
      </c>
      <c r="C50" s="579">
        <v>9887</v>
      </c>
      <c r="D50" s="427">
        <v>4944</v>
      </c>
      <c r="E50" s="653">
        <v>9887</v>
      </c>
    </row>
    <row r="51" spans="1:5" ht="12" customHeight="1">
      <c r="A51" s="68"/>
      <c r="B51" s="575"/>
      <c r="C51" s="576"/>
      <c r="D51" s="640"/>
      <c r="E51" s="652"/>
    </row>
    <row r="52" spans="1:5" ht="12" customHeight="1">
      <c r="A52" s="67" t="s">
        <v>278</v>
      </c>
      <c r="B52" s="572">
        <v>92</v>
      </c>
      <c r="C52" s="567">
        <v>92</v>
      </c>
      <c r="D52" s="426">
        <v>79</v>
      </c>
      <c r="E52" s="650">
        <v>157</v>
      </c>
    </row>
    <row r="53" spans="1:5" ht="12" customHeight="1">
      <c r="A53" s="72" t="s">
        <v>222</v>
      </c>
      <c r="B53" s="570"/>
      <c r="C53" s="570"/>
      <c r="D53" s="641"/>
      <c r="E53" s="646"/>
    </row>
    <row r="54" spans="1:5" ht="3.75" customHeight="1">
      <c r="A54" s="72"/>
      <c r="B54" s="570"/>
      <c r="C54" s="570"/>
      <c r="D54" s="641"/>
      <c r="E54" s="646"/>
    </row>
    <row r="55" spans="1:5" ht="13.5" customHeight="1">
      <c r="A55" s="58"/>
      <c r="B55" s="570"/>
      <c r="C55" s="570"/>
      <c r="D55" s="641"/>
      <c r="E55" s="646"/>
    </row>
    <row r="56" spans="1:6" s="5" customFormat="1" ht="18" customHeight="1">
      <c r="A56" s="332" t="s">
        <v>367</v>
      </c>
      <c r="B56" s="577">
        <f>SUM(B29+B32+B35+B40+B44+B47+B50+B52)</f>
        <v>39512</v>
      </c>
      <c r="C56" s="577">
        <f>SUM(C29+C32+C35+C40+C44+C47+C50+C52)</f>
        <v>39512</v>
      </c>
      <c r="D56" s="577">
        <f>SUM(D29+D32+D35+D40+D44+D47+D50+D52)</f>
        <v>16602</v>
      </c>
      <c r="E56" s="577">
        <f>SUM(E29+E32+E35+E40+E44+E47+E50+E52)</f>
        <v>38988</v>
      </c>
      <c r="F56" s="1"/>
    </row>
    <row r="57" spans="1:4" ht="12.75">
      <c r="A57" s="31"/>
      <c r="B57" s="78"/>
      <c r="C57" s="78"/>
      <c r="D57" s="78"/>
    </row>
    <row r="58" spans="1:4" ht="12.75">
      <c r="A58" s="31"/>
      <c r="B58" s="78"/>
      <c r="C58" s="78"/>
      <c r="D58" s="78"/>
    </row>
    <row r="59" spans="1:4" ht="12.75">
      <c r="A59" s="31"/>
      <c r="B59" s="78"/>
      <c r="C59" s="78"/>
      <c r="D59" s="78"/>
    </row>
    <row r="60" spans="1:4" ht="12.75">
      <c r="A60" s="31"/>
      <c r="B60" s="78"/>
      <c r="C60" s="78"/>
      <c r="D60" s="78"/>
    </row>
    <row r="61" spans="1:4" ht="12.75">
      <c r="A61" s="31"/>
      <c r="B61" s="78"/>
      <c r="C61" s="78"/>
      <c r="D61" s="78"/>
    </row>
  </sheetData>
  <sheetProtection/>
  <mergeCells count="4">
    <mergeCell ref="A14:D14"/>
    <mergeCell ref="A20:D20"/>
    <mergeCell ref="B1:E1"/>
    <mergeCell ref="A13:E13"/>
  </mergeCells>
  <printOptions/>
  <pageMargins left="0.98425196850393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92">
      <selection activeCell="E106" sqref="E106"/>
    </sheetView>
  </sheetViews>
  <sheetFormatPr defaultColWidth="9.140625" defaultRowHeight="12.75"/>
  <cols>
    <col min="1" max="1" width="32.421875" style="0" customWidth="1"/>
    <col min="2" max="4" width="12.7109375" style="0" customWidth="1"/>
    <col min="5" max="5" width="13.00390625" style="0" customWidth="1"/>
  </cols>
  <sheetData>
    <row r="1" spans="1:5" ht="21.75" customHeight="1">
      <c r="A1" s="798" t="s">
        <v>378</v>
      </c>
      <c r="B1" s="798"/>
      <c r="C1" s="798"/>
      <c r="D1" s="798"/>
      <c r="E1" s="798"/>
    </row>
    <row r="2" spans="1:5" ht="21.75" customHeight="1">
      <c r="A2" s="799" t="s">
        <v>33</v>
      </c>
      <c r="B2" s="799"/>
      <c r="C2" s="799"/>
      <c r="D2" s="799"/>
      <c r="E2" s="799"/>
    </row>
    <row r="3" spans="1:5" ht="21.75" customHeight="1">
      <c r="A3" s="209"/>
      <c r="B3" s="209"/>
      <c r="C3" s="209"/>
      <c r="D3" s="209"/>
      <c r="E3" s="209"/>
    </row>
    <row r="4" spans="1:5" ht="22.5" customHeight="1" thickBot="1">
      <c r="A4" s="8"/>
      <c r="B4" s="9"/>
      <c r="C4" s="9"/>
      <c r="D4" s="9"/>
      <c r="E4" s="9"/>
    </row>
    <row r="5" spans="1:5" ht="18" customHeight="1" thickBot="1">
      <c r="A5" s="796"/>
      <c r="B5" s="751" t="s">
        <v>416</v>
      </c>
      <c r="C5" s="752"/>
      <c r="D5" s="752"/>
      <c r="E5" s="753"/>
    </row>
    <row r="6" spans="1:5" ht="18" customHeight="1">
      <c r="A6" s="797"/>
      <c r="B6" s="754" t="s">
        <v>268</v>
      </c>
      <c r="C6" s="754" t="s">
        <v>270</v>
      </c>
      <c r="D6" s="358" t="s">
        <v>415</v>
      </c>
      <c r="E6" s="359" t="s">
        <v>391</v>
      </c>
    </row>
    <row r="7" spans="1:5" ht="18" customHeight="1" thickBot="1">
      <c r="A7" s="797"/>
      <c r="B7" s="755"/>
      <c r="C7" s="755"/>
      <c r="D7" s="597" t="s">
        <v>417</v>
      </c>
      <c r="E7" s="359"/>
    </row>
    <row r="8" spans="1:5" ht="18" customHeight="1" thickBot="1">
      <c r="A8" s="39" t="s">
        <v>21</v>
      </c>
      <c r="B8" s="340"/>
      <c r="C8" s="340"/>
      <c r="D8" s="340"/>
      <c r="E8" s="341"/>
    </row>
    <row r="9" spans="1:5" ht="18" customHeight="1">
      <c r="A9" s="19" t="s">
        <v>80</v>
      </c>
      <c r="B9" s="186">
        <v>16129</v>
      </c>
      <c r="C9" s="186">
        <v>16129</v>
      </c>
      <c r="D9" s="186">
        <v>5296</v>
      </c>
      <c r="E9" s="683">
        <v>15629</v>
      </c>
    </row>
    <row r="10" spans="1:5" ht="18" customHeight="1">
      <c r="A10" s="20" t="s">
        <v>81</v>
      </c>
      <c r="B10" s="186">
        <v>280589</v>
      </c>
      <c r="C10" s="186">
        <v>280589</v>
      </c>
      <c r="D10" s="186">
        <v>134948</v>
      </c>
      <c r="E10" s="683">
        <v>272589</v>
      </c>
    </row>
    <row r="11" spans="1:5" ht="18" customHeight="1">
      <c r="A11" s="20" t="s">
        <v>82</v>
      </c>
      <c r="B11" s="188">
        <v>69684</v>
      </c>
      <c r="C11" s="188">
        <v>69684</v>
      </c>
      <c r="D11" s="188">
        <v>10758</v>
      </c>
      <c r="E11" s="684">
        <v>69684</v>
      </c>
    </row>
    <row r="12" spans="1:5" ht="18" customHeight="1">
      <c r="A12" s="20" t="s">
        <v>85</v>
      </c>
      <c r="B12" s="188">
        <v>124422</v>
      </c>
      <c r="C12" s="188">
        <v>124422</v>
      </c>
      <c r="D12" s="188">
        <v>38827</v>
      </c>
      <c r="E12" s="684">
        <v>124422</v>
      </c>
    </row>
    <row r="13" spans="1:5" ht="18" customHeight="1">
      <c r="A13" s="20" t="s">
        <v>86</v>
      </c>
      <c r="B13" s="188">
        <v>58880</v>
      </c>
      <c r="C13" s="188">
        <v>58880</v>
      </c>
      <c r="D13" s="188">
        <v>29368</v>
      </c>
      <c r="E13" s="684">
        <v>61880</v>
      </c>
    </row>
    <row r="14" spans="1:5" ht="18" customHeight="1">
      <c r="A14" s="20" t="s">
        <v>87</v>
      </c>
      <c r="B14" s="188">
        <v>20725</v>
      </c>
      <c r="C14" s="188">
        <v>20725</v>
      </c>
      <c r="D14" s="188">
        <v>9623</v>
      </c>
      <c r="E14" s="684">
        <v>21627</v>
      </c>
    </row>
    <row r="15" spans="1:5" ht="18" customHeight="1">
      <c r="A15" s="20" t="s">
        <v>88</v>
      </c>
      <c r="B15" s="188">
        <v>431</v>
      </c>
      <c r="C15" s="188">
        <v>431</v>
      </c>
      <c r="D15" s="188">
        <v>332</v>
      </c>
      <c r="E15" s="684">
        <v>431</v>
      </c>
    </row>
    <row r="16" spans="1:5" ht="18" customHeight="1">
      <c r="A16" s="20" t="s">
        <v>89</v>
      </c>
      <c r="B16" s="188">
        <v>5593</v>
      </c>
      <c r="C16" s="188">
        <v>5593</v>
      </c>
      <c r="D16" s="188">
        <v>2503</v>
      </c>
      <c r="E16" s="684">
        <v>5593</v>
      </c>
    </row>
    <row r="17" spans="1:5" ht="18" customHeight="1">
      <c r="A17" s="20" t="s">
        <v>245</v>
      </c>
      <c r="B17" s="188">
        <v>10620</v>
      </c>
      <c r="C17" s="188">
        <v>10620</v>
      </c>
      <c r="D17" s="244">
        <v>0</v>
      </c>
      <c r="E17" s="684">
        <v>13443</v>
      </c>
    </row>
    <row r="18" spans="1:5" ht="18" customHeight="1">
      <c r="A18" s="20" t="s">
        <v>120</v>
      </c>
      <c r="B18" s="188">
        <v>75146</v>
      </c>
      <c r="C18" s="188">
        <v>75146</v>
      </c>
      <c r="D18" s="216">
        <v>37202</v>
      </c>
      <c r="E18" s="216">
        <v>74403</v>
      </c>
    </row>
    <row r="19" spans="1:5" ht="18" customHeight="1">
      <c r="A19" s="20" t="s">
        <v>276</v>
      </c>
      <c r="B19" s="188">
        <v>2980</v>
      </c>
      <c r="C19" s="188">
        <v>2980</v>
      </c>
      <c r="D19" s="244">
        <v>0</v>
      </c>
      <c r="E19" s="216">
        <v>2250</v>
      </c>
    </row>
    <row r="20" spans="1:5" ht="18" customHeight="1" thickBot="1">
      <c r="A20" s="343" t="s">
        <v>93</v>
      </c>
      <c r="B20" s="240">
        <v>1578</v>
      </c>
      <c r="C20" s="240">
        <v>1578</v>
      </c>
      <c r="D20" s="240">
        <v>952</v>
      </c>
      <c r="E20" s="685">
        <v>1905</v>
      </c>
    </row>
    <row r="21" spans="1:5" ht="18" customHeight="1" thickBot="1">
      <c r="A21" s="220" t="s">
        <v>35</v>
      </c>
      <c r="B21" s="222">
        <f>SUM(B9:B20)</f>
        <v>666777</v>
      </c>
      <c r="C21" s="223">
        <f>SUM(C9:C20)</f>
        <v>666777</v>
      </c>
      <c r="D21" s="223">
        <f>SUM(D9:D20)</f>
        <v>269809</v>
      </c>
      <c r="E21" s="223">
        <f>SUM(E9:E20)</f>
        <v>663856</v>
      </c>
    </row>
    <row r="22" spans="1:5" ht="18" customHeight="1" thickBot="1">
      <c r="A22" s="220" t="s">
        <v>8</v>
      </c>
      <c r="B22" s="222">
        <v>1660</v>
      </c>
      <c r="C22" s="222">
        <v>1660</v>
      </c>
      <c r="D22" s="227">
        <v>0</v>
      </c>
      <c r="E22" s="712">
        <v>1660</v>
      </c>
    </row>
    <row r="23" spans="1:5" ht="18" customHeight="1" thickBot="1">
      <c r="A23" s="217" t="s">
        <v>27</v>
      </c>
      <c r="B23" s="218">
        <f>SUM(B21+B22)</f>
        <v>668437</v>
      </c>
      <c r="C23" s="219">
        <f>SUM(C21+C22)</f>
        <v>668437</v>
      </c>
      <c r="D23" s="219">
        <f>SUM(D21+D22)</f>
        <v>269809</v>
      </c>
      <c r="E23" s="219">
        <f>SUM(E21+E22)</f>
        <v>665516</v>
      </c>
    </row>
    <row r="24" spans="1:5" ht="18" customHeight="1" thickBot="1">
      <c r="A24" s="39" t="s">
        <v>22</v>
      </c>
      <c r="B24" s="344"/>
      <c r="C24" s="345"/>
      <c r="D24" s="344"/>
      <c r="E24" s="345"/>
    </row>
    <row r="25" spans="1:5" ht="18" customHeight="1">
      <c r="A25" s="19" t="s">
        <v>121</v>
      </c>
      <c r="B25" s="188">
        <v>434002</v>
      </c>
      <c r="C25" s="188">
        <v>434002</v>
      </c>
      <c r="D25" s="188">
        <v>154148</v>
      </c>
      <c r="E25" s="684">
        <v>357016</v>
      </c>
    </row>
    <row r="26" spans="1:5" ht="18" customHeight="1">
      <c r="A26" s="20" t="s">
        <v>122</v>
      </c>
      <c r="B26" s="188">
        <v>1956</v>
      </c>
      <c r="C26" s="188">
        <v>1956</v>
      </c>
      <c r="D26" s="188">
        <v>960</v>
      </c>
      <c r="E26" s="684">
        <v>1851</v>
      </c>
    </row>
    <row r="27" spans="1:5" ht="18" customHeight="1">
      <c r="A27" s="20" t="s">
        <v>123</v>
      </c>
      <c r="B27" s="188">
        <v>289158</v>
      </c>
      <c r="C27" s="188">
        <v>289158</v>
      </c>
      <c r="D27" s="188">
        <v>141100</v>
      </c>
      <c r="E27" s="684">
        <v>284609</v>
      </c>
    </row>
    <row r="28" spans="1:5" ht="18" customHeight="1">
      <c r="A28" s="32" t="s">
        <v>275</v>
      </c>
      <c r="B28" s="188">
        <v>2890</v>
      </c>
      <c r="C28" s="188">
        <v>2890</v>
      </c>
      <c r="D28" s="188">
        <v>1719</v>
      </c>
      <c r="E28" s="684">
        <v>2277</v>
      </c>
    </row>
    <row r="29" spans="1:5" ht="18" customHeight="1" thickBot="1">
      <c r="A29" s="190" t="s">
        <v>124</v>
      </c>
      <c r="B29" s="191">
        <v>74156</v>
      </c>
      <c r="C29" s="191">
        <v>74156</v>
      </c>
      <c r="D29" s="191">
        <v>36732</v>
      </c>
      <c r="E29" s="686">
        <v>73464</v>
      </c>
    </row>
    <row r="30" spans="1:5" ht="18" customHeight="1" thickBot="1">
      <c r="A30" s="217" t="s">
        <v>23</v>
      </c>
      <c r="B30" s="218">
        <f>SUM(B25:B29)</f>
        <v>802162</v>
      </c>
      <c r="C30" s="219">
        <f>SUM(C25:C29)</f>
        <v>802162</v>
      </c>
      <c r="D30" s="219">
        <f>SUM(D25:D29)</f>
        <v>334659</v>
      </c>
      <c r="E30" s="219">
        <f>SUM(E25:E29)</f>
        <v>719217</v>
      </c>
    </row>
    <row r="31" spans="1:5" ht="18" customHeight="1" thickBot="1">
      <c r="A31" s="220" t="s">
        <v>24</v>
      </c>
      <c r="B31" s="222">
        <f>SUM(B23)</f>
        <v>668437</v>
      </c>
      <c r="C31" s="223">
        <f>SUM(C23)</f>
        <v>668437</v>
      </c>
      <c r="D31" s="223">
        <f>SUM(D23)</f>
        <v>269809</v>
      </c>
      <c r="E31" s="223">
        <f>SUM(E23)</f>
        <v>665516</v>
      </c>
    </row>
    <row r="32" spans="1:5" ht="18" customHeight="1" thickBot="1">
      <c r="A32" s="220" t="s">
        <v>25</v>
      </c>
      <c r="B32" s="222">
        <f>SUM(B30)</f>
        <v>802162</v>
      </c>
      <c r="C32" s="223">
        <f>SUM(C30)</f>
        <v>802162</v>
      </c>
      <c r="D32" s="223">
        <f>SUM(D30)</f>
        <v>334659</v>
      </c>
      <c r="E32" s="223">
        <f>SUM(E30)</f>
        <v>719217</v>
      </c>
    </row>
    <row r="33" spans="1:5" ht="18" customHeight="1" thickBot="1">
      <c r="A33" s="220" t="s">
        <v>125</v>
      </c>
      <c r="B33" s="226">
        <v>0</v>
      </c>
      <c r="C33" s="227">
        <v>0</v>
      </c>
      <c r="D33" s="227">
        <v>0</v>
      </c>
      <c r="E33" s="227">
        <v>0</v>
      </c>
    </row>
    <row r="34" spans="1:5" ht="18" customHeight="1" thickBot="1">
      <c r="A34" s="224" t="s">
        <v>96</v>
      </c>
      <c r="B34" s="225">
        <f>SUM(B22)</f>
        <v>1660</v>
      </c>
      <c r="C34" s="712">
        <v>1660</v>
      </c>
      <c r="D34" s="712">
        <v>0</v>
      </c>
      <c r="E34" s="712">
        <v>1660</v>
      </c>
    </row>
    <row r="35" spans="1:5" ht="18" customHeight="1" thickBot="1">
      <c r="A35" s="172" t="s">
        <v>26</v>
      </c>
      <c r="B35" s="214">
        <f>SUM(B32+B33+B34-B31)</f>
        <v>135385</v>
      </c>
      <c r="C35" s="215">
        <f>SUM(C32+C33+C34-C31)</f>
        <v>135385</v>
      </c>
      <c r="D35" s="215">
        <f>SUM(D32+D33+D34-D31)</f>
        <v>64850</v>
      </c>
      <c r="E35" s="215">
        <f>SUM(E32+E33+E34-E31)</f>
        <v>55361</v>
      </c>
    </row>
    <row r="36" spans="1:5" s="34" customFormat="1" ht="12" customHeight="1">
      <c r="A36" s="33"/>
      <c r="B36" s="81"/>
      <c r="C36" s="81"/>
      <c r="D36" s="81"/>
      <c r="E36" s="80"/>
    </row>
    <row r="37" spans="1:5" s="34" customFormat="1" ht="12" customHeight="1">
      <c r="A37" s="33"/>
      <c r="B37" s="81"/>
      <c r="C37" s="81"/>
      <c r="D37" s="81"/>
      <c r="E37" s="80"/>
    </row>
    <row r="38" spans="1:5" s="34" customFormat="1" ht="12" customHeight="1">
      <c r="A38" s="33"/>
      <c r="B38" s="81"/>
      <c r="C38" s="81"/>
      <c r="D38" s="81"/>
      <c r="E38" s="80"/>
    </row>
    <row r="39" spans="1:5" s="34" customFormat="1" ht="12" customHeight="1">
      <c r="A39" s="33"/>
      <c r="B39" s="81"/>
      <c r="C39" s="81"/>
      <c r="D39" s="81"/>
      <c r="E39" s="80"/>
    </row>
    <row r="40" spans="1:5" s="34" customFormat="1" ht="12" customHeight="1">
      <c r="A40" s="33"/>
      <c r="B40" s="81"/>
      <c r="C40" s="81"/>
      <c r="D40" s="81"/>
      <c r="E40" s="80"/>
    </row>
    <row r="41" spans="1:5" s="34" customFormat="1" ht="12" customHeight="1">
      <c r="A41" s="33"/>
      <c r="B41" s="81"/>
      <c r="C41" s="81"/>
      <c r="D41" s="81"/>
      <c r="E41" s="80"/>
    </row>
    <row r="42" spans="1:5" ht="18.75" customHeight="1">
      <c r="A42" s="798" t="s">
        <v>378</v>
      </c>
      <c r="B42" s="798"/>
      <c r="C42" s="798"/>
      <c r="D42" s="798"/>
      <c r="E42" s="798"/>
    </row>
    <row r="43" spans="1:5" ht="18.75" customHeight="1">
      <c r="A43" s="795" t="s">
        <v>9</v>
      </c>
      <c r="B43" s="795"/>
      <c r="C43" s="795"/>
      <c r="D43" s="795"/>
      <c r="E43" s="795"/>
    </row>
    <row r="44" spans="1:5" ht="18.75" customHeight="1">
      <c r="A44" s="208"/>
      <c r="B44" s="208"/>
      <c r="C44" s="208"/>
      <c r="D44" s="208"/>
      <c r="E44" s="208"/>
    </row>
    <row r="45" spans="1:5" ht="16.5" customHeight="1" thickBot="1">
      <c r="A45" s="17"/>
      <c r="B45" s="18"/>
      <c r="C45" s="18"/>
      <c r="D45" s="18"/>
      <c r="E45" s="18"/>
    </row>
    <row r="46" spans="1:5" ht="18" customHeight="1" thickBot="1">
      <c r="A46" s="79"/>
      <c r="B46" s="751" t="s">
        <v>416</v>
      </c>
      <c r="C46" s="752"/>
      <c r="D46" s="752"/>
      <c r="E46" s="753"/>
    </row>
    <row r="47" spans="1:5" ht="18" customHeight="1">
      <c r="A47" s="239"/>
      <c r="B47" s="754" t="s">
        <v>268</v>
      </c>
      <c r="C47" s="754" t="s">
        <v>270</v>
      </c>
      <c r="D47" s="358" t="s">
        <v>415</v>
      </c>
      <c r="E47" s="359" t="s">
        <v>391</v>
      </c>
    </row>
    <row r="48" spans="1:5" ht="18" customHeight="1" thickBot="1">
      <c r="A48" s="239"/>
      <c r="B48" s="755"/>
      <c r="C48" s="755"/>
      <c r="D48" s="597" t="s">
        <v>417</v>
      </c>
      <c r="E48" s="359"/>
    </row>
    <row r="49" spans="1:5" ht="18" customHeight="1" thickBot="1">
      <c r="A49" s="39" t="s">
        <v>21</v>
      </c>
      <c r="B49" s="342"/>
      <c r="C49" s="340"/>
      <c r="D49" s="340"/>
      <c r="E49" s="341"/>
    </row>
    <row r="50" spans="1:5" ht="18" customHeight="1">
      <c r="A50" s="19" t="s">
        <v>80</v>
      </c>
      <c r="B50" s="192">
        <v>1160</v>
      </c>
      <c r="C50" s="192">
        <v>1160</v>
      </c>
      <c r="D50" s="188">
        <v>151</v>
      </c>
      <c r="E50" s="684">
        <v>1160</v>
      </c>
    </row>
    <row r="51" spans="1:5" ht="18" customHeight="1">
      <c r="A51" s="20" t="s">
        <v>81</v>
      </c>
      <c r="B51" s="187">
        <v>26516</v>
      </c>
      <c r="C51" s="187">
        <v>26516</v>
      </c>
      <c r="D51" s="238">
        <v>14274</v>
      </c>
      <c r="E51" s="216">
        <v>27516</v>
      </c>
    </row>
    <row r="52" spans="1:5" ht="18" customHeight="1">
      <c r="A52" s="20" t="s">
        <v>82</v>
      </c>
      <c r="B52" s="187">
        <v>21577</v>
      </c>
      <c r="C52" s="187">
        <v>21577</v>
      </c>
      <c r="D52" s="238">
        <v>8996</v>
      </c>
      <c r="E52" s="216">
        <v>28577</v>
      </c>
    </row>
    <row r="53" spans="1:5" ht="18" customHeight="1">
      <c r="A53" s="20" t="s">
        <v>85</v>
      </c>
      <c r="B53" s="187">
        <v>4271</v>
      </c>
      <c r="C53" s="187">
        <v>4271</v>
      </c>
      <c r="D53" s="238">
        <v>735</v>
      </c>
      <c r="E53" s="216">
        <v>4271</v>
      </c>
    </row>
    <row r="54" spans="1:5" ht="18" customHeight="1">
      <c r="A54" s="20" t="s">
        <v>86</v>
      </c>
      <c r="B54" s="187">
        <v>6363</v>
      </c>
      <c r="C54" s="187">
        <v>6363</v>
      </c>
      <c r="D54" s="238">
        <v>2976</v>
      </c>
      <c r="E54" s="216">
        <v>6363</v>
      </c>
    </row>
    <row r="55" spans="1:5" ht="18" customHeight="1">
      <c r="A55" s="20" t="s">
        <v>126</v>
      </c>
      <c r="B55" s="187">
        <v>2240</v>
      </c>
      <c r="C55" s="187">
        <v>2240</v>
      </c>
      <c r="D55" s="216">
        <v>867</v>
      </c>
      <c r="E55" s="216">
        <v>2224</v>
      </c>
    </row>
    <row r="56" spans="1:5" ht="18" customHeight="1">
      <c r="A56" s="20" t="s">
        <v>88</v>
      </c>
      <c r="B56" s="187">
        <v>133</v>
      </c>
      <c r="C56" s="187">
        <v>133</v>
      </c>
      <c r="D56" s="244">
        <v>0</v>
      </c>
      <c r="E56" s="216">
        <v>133</v>
      </c>
    </row>
    <row r="57" spans="1:5" ht="18" customHeight="1">
      <c r="A57" s="20" t="s">
        <v>89</v>
      </c>
      <c r="B57" s="187">
        <v>584</v>
      </c>
      <c r="C57" s="187">
        <v>584</v>
      </c>
      <c r="D57" s="188">
        <v>228</v>
      </c>
      <c r="E57" s="216">
        <v>584</v>
      </c>
    </row>
    <row r="58" spans="1:5" ht="18" customHeight="1">
      <c r="A58" s="20" t="s">
        <v>245</v>
      </c>
      <c r="B58" s="187">
        <v>376</v>
      </c>
      <c r="C58" s="187">
        <v>376</v>
      </c>
      <c r="D58" s="244">
        <v>0</v>
      </c>
      <c r="E58" s="216">
        <v>1540</v>
      </c>
    </row>
    <row r="59" spans="1:5" ht="18" customHeight="1">
      <c r="A59" s="20" t="s">
        <v>120</v>
      </c>
      <c r="B59" s="187">
        <v>8479</v>
      </c>
      <c r="C59" s="187">
        <v>8479</v>
      </c>
      <c r="D59" s="238">
        <v>4239</v>
      </c>
      <c r="E59" s="216">
        <v>8479</v>
      </c>
    </row>
    <row r="60" spans="1:5" ht="18" customHeight="1" thickBot="1">
      <c r="A60" s="32" t="s">
        <v>93</v>
      </c>
      <c r="B60" s="242">
        <v>66</v>
      </c>
      <c r="C60" s="242">
        <v>66</v>
      </c>
      <c r="D60" s="243">
        <v>67</v>
      </c>
      <c r="E60" s="687">
        <v>134</v>
      </c>
    </row>
    <row r="61" spans="1:5" ht="18" customHeight="1" thickBot="1">
      <c r="A61" s="220" t="s">
        <v>35</v>
      </c>
      <c r="B61" s="222">
        <f>SUM(B50:B60)</f>
        <v>71765</v>
      </c>
      <c r="C61" s="222">
        <f>SUM(C50:C60)</f>
        <v>71765</v>
      </c>
      <c r="D61" s="222">
        <f>SUM(D50:D60)</f>
        <v>32533</v>
      </c>
      <c r="E61" s="223">
        <f>SUM(E50:E60)</f>
        <v>80981</v>
      </c>
    </row>
    <row r="62" spans="1:5" ht="18" customHeight="1" thickBot="1">
      <c r="A62" s="220" t="s">
        <v>8</v>
      </c>
      <c r="B62" s="228">
        <v>0</v>
      </c>
      <c r="C62" s="228">
        <v>0</v>
      </c>
      <c r="D62" s="228">
        <v>0</v>
      </c>
      <c r="E62" s="688">
        <v>0</v>
      </c>
    </row>
    <row r="63" spans="1:5" ht="18" customHeight="1" thickBot="1">
      <c r="A63" s="217" t="s">
        <v>27</v>
      </c>
      <c r="B63" s="218">
        <f>SUM(B61:B62)</f>
        <v>71765</v>
      </c>
      <c r="C63" s="218">
        <f>SUM(C61:C62)</f>
        <v>71765</v>
      </c>
      <c r="D63" s="218">
        <f>SUM(D61:D62)</f>
        <v>32533</v>
      </c>
      <c r="E63" s="219">
        <f>SUM(E61:E62)</f>
        <v>80981</v>
      </c>
    </row>
    <row r="64" spans="1:5" ht="18" customHeight="1">
      <c r="A64" s="13" t="s">
        <v>22</v>
      </c>
      <c r="B64" s="241"/>
      <c r="C64" s="241"/>
      <c r="D64" s="241"/>
      <c r="E64" s="689"/>
    </row>
    <row r="65" spans="1:5" ht="18" customHeight="1">
      <c r="A65" s="20" t="s">
        <v>127</v>
      </c>
      <c r="B65" s="188">
        <v>41396</v>
      </c>
      <c r="C65" s="188">
        <v>41396</v>
      </c>
      <c r="D65" s="188">
        <v>20351</v>
      </c>
      <c r="E65" s="684">
        <v>35176</v>
      </c>
    </row>
    <row r="66" spans="1:5" ht="18" customHeight="1">
      <c r="A66" s="20" t="s">
        <v>123</v>
      </c>
      <c r="B66" s="188">
        <v>31990</v>
      </c>
      <c r="C66" s="188">
        <v>31990</v>
      </c>
      <c r="D66" s="188">
        <v>15634</v>
      </c>
      <c r="E66" s="684">
        <v>31268</v>
      </c>
    </row>
    <row r="67" spans="1:5" ht="18" customHeight="1" thickBot="1">
      <c r="A67" s="190" t="s">
        <v>124</v>
      </c>
      <c r="B67" s="348">
        <v>8479</v>
      </c>
      <c r="C67" s="348">
        <v>8479</v>
      </c>
      <c r="D67" s="191">
        <v>4239</v>
      </c>
      <c r="E67" s="686">
        <v>8479</v>
      </c>
    </row>
    <row r="68" spans="1:5" ht="18" customHeight="1" thickBot="1">
      <c r="A68" s="346" t="s">
        <v>23</v>
      </c>
      <c r="B68" s="347">
        <f>SUM(B65:B67)</f>
        <v>81865</v>
      </c>
      <c r="C68" s="347">
        <f>SUM(C65:C67)</f>
        <v>81865</v>
      </c>
      <c r="D68" s="347">
        <f>SUM(D65:D67)</f>
        <v>40224</v>
      </c>
      <c r="E68" s="690">
        <f>SUM(E65:E67)</f>
        <v>74923</v>
      </c>
    </row>
    <row r="69" spans="1:5" ht="18" customHeight="1" thickBot="1">
      <c r="A69" s="220" t="s">
        <v>24</v>
      </c>
      <c r="B69" s="222">
        <f>SUM(B63)</f>
        <v>71765</v>
      </c>
      <c r="C69" s="222">
        <f>SUM(C63)</f>
        <v>71765</v>
      </c>
      <c r="D69" s="222">
        <f>SUM(D63)</f>
        <v>32533</v>
      </c>
      <c r="E69" s="223">
        <f>SUM(E63)</f>
        <v>80981</v>
      </c>
    </row>
    <row r="70" spans="1:5" ht="18" customHeight="1" thickBot="1">
      <c r="A70" s="220" t="s">
        <v>25</v>
      </c>
      <c r="B70" s="222">
        <f>SUM(B68)</f>
        <v>81865</v>
      </c>
      <c r="C70" s="222">
        <f>SUM(C68)</f>
        <v>81865</v>
      </c>
      <c r="D70" s="222">
        <f>SUM(D68)</f>
        <v>40224</v>
      </c>
      <c r="E70" s="223">
        <f>SUM(E68)</f>
        <v>74923</v>
      </c>
    </row>
    <row r="71" spans="1:5" ht="18" customHeight="1" thickBot="1">
      <c r="A71" s="220" t="s">
        <v>95</v>
      </c>
      <c r="B71" s="228">
        <v>0</v>
      </c>
      <c r="C71" s="228">
        <v>0</v>
      </c>
      <c r="D71" s="228">
        <v>0</v>
      </c>
      <c r="E71" s="688">
        <v>0</v>
      </c>
    </row>
    <row r="72" spans="1:5" ht="18" customHeight="1" thickBot="1">
      <c r="A72" s="224" t="s">
        <v>96</v>
      </c>
      <c r="B72" s="193">
        <v>0</v>
      </c>
      <c r="C72" s="193">
        <v>0</v>
      </c>
      <c r="D72" s="193">
        <v>0</v>
      </c>
      <c r="E72" s="691">
        <v>0</v>
      </c>
    </row>
    <row r="73" spans="1:5" ht="18" customHeight="1" thickBot="1">
      <c r="A73" s="14" t="s">
        <v>26</v>
      </c>
      <c r="B73" s="194">
        <f>SUM(B70+B71+B72-B69)</f>
        <v>10100</v>
      </c>
      <c r="C73" s="194">
        <f>SUM(C70+C71+C72-C69)</f>
        <v>10100</v>
      </c>
      <c r="D73" s="194">
        <f>SUM(D70+D71+D72-D69)</f>
        <v>7691</v>
      </c>
      <c r="E73" s="692">
        <f>SUM(E70+E71+E72-E69)</f>
        <v>-6058</v>
      </c>
    </row>
    <row r="74" spans="1:5" ht="15" customHeight="1">
      <c r="A74" s="33"/>
      <c r="B74" s="196"/>
      <c r="C74" s="196"/>
      <c r="D74" s="196"/>
      <c r="E74" s="196"/>
    </row>
    <row r="75" spans="1:5" ht="15" customHeight="1">
      <c r="A75" s="33"/>
      <c r="B75" s="196"/>
      <c r="C75" s="196"/>
      <c r="D75" s="196"/>
      <c r="E75" s="196"/>
    </row>
    <row r="76" spans="1:5" ht="15" customHeight="1">
      <c r="A76" s="33"/>
      <c r="B76" s="196"/>
      <c r="C76" s="196"/>
      <c r="D76" s="196"/>
      <c r="E76" s="196"/>
    </row>
    <row r="77" spans="1:5" ht="15" customHeight="1">
      <c r="A77" s="33"/>
      <c r="B77" s="196"/>
      <c r="C77" s="196"/>
      <c r="D77" s="196"/>
      <c r="E77" s="196"/>
    </row>
    <row r="78" spans="1:5" ht="15" customHeight="1">
      <c r="A78" s="33"/>
      <c r="B78" s="196"/>
      <c r="C78" s="196"/>
      <c r="D78" s="196"/>
      <c r="E78" s="196"/>
    </row>
    <row r="79" spans="1:5" ht="15" customHeight="1">
      <c r="A79" s="33"/>
      <c r="B79" s="196"/>
      <c r="C79" s="196"/>
      <c r="D79" s="196"/>
      <c r="E79" s="196"/>
    </row>
    <row r="80" spans="1:5" ht="15" customHeight="1">
      <c r="A80" s="33"/>
      <c r="B80" s="196"/>
      <c r="C80" s="196"/>
      <c r="D80" s="196"/>
      <c r="E80" s="196"/>
    </row>
    <row r="81" spans="1:5" ht="15" customHeight="1">
      <c r="A81" s="33"/>
      <c r="B81" s="196"/>
      <c r="C81" s="196"/>
      <c r="D81" s="196"/>
      <c r="E81" s="196"/>
    </row>
    <row r="82" spans="1:5" ht="15" customHeight="1">
      <c r="A82" s="33"/>
      <c r="B82" s="196"/>
      <c r="C82" s="196"/>
      <c r="D82" s="196"/>
      <c r="E82" s="196"/>
    </row>
    <row r="83" spans="1:5" ht="21.75" customHeight="1">
      <c r="A83" s="798" t="s">
        <v>378</v>
      </c>
      <c r="B83" s="798"/>
      <c r="C83" s="798"/>
      <c r="D83" s="798"/>
      <c r="E83" s="798"/>
    </row>
    <row r="84" spans="1:5" ht="21.75" customHeight="1">
      <c r="A84" s="795" t="s">
        <v>34</v>
      </c>
      <c r="B84" s="795"/>
      <c r="C84" s="795"/>
      <c r="D84" s="795"/>
      <c r="E84" s="795"/>
    </row>
    <row r="85" spans="1:5" ht="21.75" customHeight="1">
      <c r="A85" s="208"/>
      <c r="B85" s="208"/>
      <c r="C85" s="208"/>
      <c r="D85" s="208"/>
      <c r="E85" s="208"/>
    </row>
    <row r="86" spans="1:5" ht="21.75" customHeight="1" thickBot="1">
      <c r="A86" s="17"/>
      <c r="B86" s="18"/>
      <c r="C86" s="18"/>
      <c r="D86" s="18"/>
      <c r="E86" s="18"/>
    </row>
    <row r="87" spans="1:5" ht="18" customHeight="1" thickBot="1">
      <c r="A87" s="796"/>
      <c r="B87" s="751" t="s">
        <v>416</v>
      </c>
      <c r="C87" s="752"/>
      <c r="D87" s="752"/>
      <c r="E87" s="753"/>
    </row>
    <row r="88" spans="1:5" ht="18" customHeight="1">
      <c r="A88" s="797"/>
      <c r="B88" s="754" t="s">
        <v>268</v>
      </c>
      <c r="C88" s="754" t="s">
        <v>270</v>
      </c>
      <c r="D88" s="358" t="s">
        <v>415</v>
      </c>
      <c r="E88" s="359" t="s">
        <v>391</v>
      </c>
    </row>
    <row r="89" spans="1:5" ht="18" customHeight="1" thickBot="1">
      <c r="A89" s="797"/>
      <c r="B89" s="755"/>
      <c r="C89" s="755"/>
      <c r="D89" s="597" t="s">
        <v>417</v>
      </c>
      <c r="E89" s="359"/>
    </row>
    <row r="90" spans="1:5" ht="18" customHeight="1" thickBot="1">
      <c r="A90" s="39" t="s">
        <v>21</v>
      </c>
      <c r="B90" s="342"/>
      <c r="C90" s="340"/>
      <c r="D90" s="340"/>
      <c r="E90" s="341"/>
    </row>
    <row r="91" spans="1:5" ht="18" customHeight="1">
      <c r="A91" s="19" t="s">
        <v>80</v>
      </c>
      <c r="B91" s="188">
        <v>1996</v>
      </c>
      <c r="C91" s="188">
        <v>1996</v>
      </c>
      <c r="D91" s="188">
        <v>1011</v>
      </c>
      <c r="E91" s="684">
        <v>1996</v>
      </c>
    </row>
    <row r="92" spans="1:5" ht="18" customHeight="1">
      <c r="A92" s="20" t="s">
        <v>81</v>
      </c>
      <c r="B92" s="188">
        <v>31097</v>
      </c>
      <c r="C92" s="188">
        <v>31097</v>
      </c>
      <c r="D92" s="188">
        <v>19661</v>
      </c>
      <c r="E92" s="684">
        <v>36097</v>
      </c>
    </row>
    <row r="93" spans="1:5" ht="18" customHeight="1">
      <c r="A93" s="20" t="s">
        <v>82</v>
      </c>
      <c r="B93" s="188">
        <v>4150</v>
      </c>
      <c r="C93" s="188">
        <v>4150</v>
      </c>
      <c r="D93" s="188">
        <v>342</v>
      </c>
      <c r="E93" s="684">
        <v>4150</v>
      </c>
    </row>
    <row r="94" spans="1:5" ht="18" customHeight="1">
      <c r="A94" s="20" t="s">
        <v>85</v>
      </c>
      <c r="B94" s="188">
        <v>6300</v>
      </c>
      <c r="C94" s="188">
        <v>6300</v>
      </c>
      <c r="D94" s="188">
        <v>4270</v>
      </c>
      <c r="E94" s="684">
        <v>6300</v>
      </c>
    </row>
    <row r="95" spans="1:7" ht="18" customHeight="1">
      <c r="A95" s="20" t="s">
        <v>86</v>
      </c>
      <c r="B95" s="188">
        <v>1726</v>
      </c>
      <c r="C95" s="188">
        <v>1726</v>
      </c>
      <c r="D95" s="188">
        <v>747</v>
      </c>
      <c r="E95" s="684">
        <v>1726</v>
      </c>
      <c r="G95" s="22"/>
    </row>
    <row r="96" spans="1:5" ht="18" customHeight="1">
      <c r="A96" s="20" t="s">
        <v>87</v>
      </c>
      <c r="B96" s="188">
        <v>607</v>
      </c>
      <c r="C96" s="188">
        <v>607</v>
      </c>
      <c r="D96" s="188">
        <v>6</v>
      </c>
      <c r="E96" s="684">
        <v>603</v>
      </c>
    </row>
    <row r="97" spans="1:5" ht="18" customHeight="1">
      <c r="A97" s="20" t="s">
        <v>90</v>
      </c>
      <c r="B97" s="188">
        <v>2374</v>
      </c>
      <c r="C97" s="188">
        <v>2374</v>
      </c>
      <c r="D97" s="188">
        <v>90</v>
      </c>
      <c r="E97" s="684">
        <v>3206</v>
      </c>
    </row>
    <row r="98" spans="1:5" ht="18" customHeight="1">
      <c r="A98" s="20" t="s">
        <v>120</v>
      </c>
      <c r="B98" s="187">
        <v>36040</v>
      </c>
      <c r="C98" s="238">
        <v>36040</v>
      </c>
      <c r="D98" s="238">
        <v>18094</v>
      </c>
      <c r="E98" s="216">
        <v>36201</v>
      </c>
    </row>
    <row r="99" spans="1:5" ht="18" customHeight="1">
      <c r="A99" s="20" t="s">
        <v>246</v>
      </c>
      <c r="B99" s="187">
        <v>550</v>
      </c>
      <c r="C99" s="238">
        <v>550</v>
      </c>
      <c r="D99" s="244">
        <v>0</v>
      </c>
      <c r="E99" s="216">
        <v>550</v>
      </c>
    </row>
    <row r="100" spans="1:5" ht="18" customHeight="1" thickBot="1">
      <c r="A100" s="32" t="s">
        <v>93</v>
      </c>
      <c r="B100" s="240">
        <v>199</v>
      </c>
      <c r="C100" s="240">
        <v>199</v>
      </c>
      <c r="D100" s="240">
        <v>168</v>
      </c>
      <c r="E100" s="685">
        <v>336</v>
      </c>
    </row>
    <row r="101" spans="1:5" ht="18" customHeight="1" thickBot="1">
      <c r="A101" s="220" t="s">
        <v>35</v>
      </c>
      <c r="B101" s="221">
        <f>SUM(B91:B100)</f>
        <v>85039</v>
      </c>
      <c r="C101" s="221">
        <f>SUM(C91:C100)</f>
        <v>85039</v>
      </c>
      <c r="D101" s="221">
        <f>SUM(D91:D100)</f>
        <v>44389</v>
      </c>
      <c r="E101" s="223">
        <f>SUM(E91:E100)</f>
        <v>91165</v>
      </c>
    </row>
    <row r="102" spans="1:5" ht="18" customHeight="1" thickBot="1">
      <c r="A102" s="224" t="s">
        <v>8</v>
      </c>
      <c r="B102" s="245">
        <v>0</v>
      </c>
      <c r="C102" s="245">
        <v>0</v>
      </c>
      <c r="D102" s="245">
        <v>0</v>
      </c>
      <c r="E102" s="693">
        <v>0</v>
      </c>
    </row>
    <row r="103" spans="1:5" ht="18" customHeight="1" thickBot="1">
      <c r="A103" s="217" t="s">
        <v>27</v>
      </c>
      <c r="B103" s="246">
        <f>SUM(B101+B102)</f>
        <v>85039</v>
      </c>
      <c r="C103" s="246">
        <f>SUM(C101+C102)</f>
        <v>85039</v>
      </c>
      <c r="D103" s="246">
        <f>SUM(D101+D102)</f>
        <v>44389</v>
      </c>
      <c r="E103" s="219">
        <f>SUM(E101+E102)</f>
        <v>91165</v>
      </c>
    </row>
    <row r="104" spans="1:5" ht="18" customHeight="1" thickBot="1">
      <c r="A104" s="39" t="s">
        <v>22</v>
      </c>
      <c r="B104" s="344"/>
      <c r="C104" s="344"/>
      <c r="D104" s="344"/>
      <c r="E104" s="345"/>
    </row>
    <row r="105" spans="1:5" ht="18" customHeight="1">
      <c r="A105" s="20" t="s">
        <v>122</v>
      </c>
      <c r="B105" s="188">
        <v>122945</v>
      </c>
      <c r="C105" s="188">
        <v>122945</v>
      </c>
      <c r="D105" s="188">
        <v>51535</v>
      </c>
      <c r="E105" s="684">
        <v>110155</v>
      </c>
    </row>
    <row r="106" spans="1:5" ht="18" customHeight="1">
      <c r="A106" s="32" t="s">
        <v>124</v>
      </c>
      <c r="B106" s="187">
        <v>36040</v>
      </c>
      <c r="C106" s="238">
        <v>36040</v>
      </c>
      <c r="D106" s="238">
        <v>18094</v>
      </c>
      <c r="E106" s="216">
        <v>36201</v>
      </c>
    </row>
    <row r="107" spans="1:5" ht="18" customHeight="1" thickBot="1">
      <c r="A107" s="21" t="s">
        <v>23</v>
      </c>
      <c r="B107" s="189">
        <f>SUM(B105:B106)</f>
        <v>158985</v>
      </c>
      <c r="C107" s="189">
        <f>SUM(C105:C106)</f>
        <v>158985</v>
      </c>
      <c r="D107" s="189">
        <f>SUM(D105:D106)</f>
        <v>69629</v>
      </c>
      <c r="E107" s="694">
        <f>SUM(E105:E106)</f>
        <v>146356</v>
      </c>
    </row>
    <row r="108" spans="1:5" ht="18" customHeight="1" thickBot="1">
      <c r="A108" s="220" t="s">
        <v>24</v>
      </c>
      <c r="B108" s="221">
        <f>SUM(B101:B102)</f>
        <v>85039</v>
      </c>
      <c r="C108" s="221">
        <f>SUM(C101:C102)</f>
        <v>85039</v>
      </c>
      <c r="D108" s="221">
        <f>SUM(D101:D102)</f>
        <v>44389</v>
      </c>
      <c r="E108" s="223">
        <f>SUM(E101:E102)</f>
        <v>91165</v>
      </c>
    </row>
    <row r="109" spans="1:5" ht="18" customHeight="1" thickBot="1">
      <c r="A109" s="220" t="s">
        <v>25</v>
      </c>
      <c r="B109" s="221">
        <f>SUM(B107)</f>
        <v>158985</v>
      </c>
      <c r="C109" s="221">
        <f>SUM(C107)</f>
        <v>158985</v>
      </c>
      <c r="D109" s="221">
        <f>SUM(D107)</f>
        <v>69629</v>
      </c>
      <c r="E109" s="223">
        <f>SUM(E107)</f>
        <v>146356</v>
      </c>
    </row>
    <row r="110" spans="1:5" ht="18" customHeight="1" thickBot="1">
      <c r="A110" s="229" t="s">
        <v>128</v>
      </c>
      <c r="B110" s="230">
        <v>0</v>
      </c>
      <c r="C110" s="230">
        <v>0</v>
      </c>
      <c r="D110" s="230">
        <v>0</v>
      </c>
      <c r="E110" s="695">
        <v>0</v>
      </c>
    </row>
    <row r="111" spans="1:5" ht="18" customHeight="1" thickBot="1">
      <c r="A111" s="15" t="s">
        <v>26</v>
      </c>
      <c r="B111" s="195">
        <f>SUM(B109-B108)</f>
        <v>73946</v>
      </c>
      <c r="C111" s="195">
        <f>SUM(C109-C108)</f>
        <v>73946</v>
      </c>
      <c r="D111" s="195">
        <f>SUM(D109-D108)</f>
        <v>25240</v>
      </c>
      <c r="E111" s="696">
        <f>SUM(E109-E108)</f>
        <v>55191</v>
      </c>
    </row>
  </sheetData>
  <sheetProtection/>
  <mergeCells count="17">
    <mergeCell ref="A1:E1"/>
    <mergeCell ref="A2:E2"/>
    <mergeCell ref="A42:E42"/>
    <mergeCell ref="A43:E43"/>
    <mergeCell ref="B5:E5"/>
    <mergeCell ref="B6:B7"/>
    <mergeCell ref="C6:C7"/>
    <mergeCell ref="A5:A7"/>
    <mergeCell ref="B46:E46"/>
    <mergeCell ref="B47:B48"/>
    <mergeCell ref="C47:C48"/>
    <mergeCell ref="B87:E87"/>
    <mergeCell ref="B88:B89"/>
    <mergeCell ref="C88:C89"/>
    <mergeCell ref="A84:E84"/>
    <mergeCell ref="A87:A89"/>
    <mergeCell ref="A83:E83"/>
  </mergeCells>
  <printOptions/>
  <pageMargins left="0.984251968503937" right="0.5118110236220472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maria.suranova</cp:lastModifiedBy>
  <cp:lastPrinted>2012-09-11T08:58:14Z</cp:lastPrinted>
  <dcterms:created xsi:type="dcterms:W3CDTF">2006-10-16T08:19:58Z</dcterms:created>
  <dcterms:modified xsi:type="dcterms:W3CDTF">2012-09-13T09:18:19Z</dcterms:modified>
  <cp:category/>
  <cp:version/>
  <cp:contentType/>
  <cp:contentStatus/>
</cp:coreProperties>
</file>