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 activeTab="2"/>
  </bookViews>
  <sheets>
    <sheet name="Kryci list" sheetId="1" r:id="rId1"/>
    <sheet name="Rekapitulacia" sheetId="2" r:id="rId2"/>
    <sheet name="Prehlad" sheetId="3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Prehlad!$A:$N</definedName>
    <definedName name="_xlnm.Print_Area" localSheetId="1">Rekapitulacia!$A:$F</definedName>
  </definedNames>
  <calcPr calcId="125725"/>
</workbook>
</file>

<file path=xl/calcChain.xml><?xml version="1.0" encoding="utf-8"?>
<calcChain xmlns="http://schemas.openxmlformats.org/spreadsheetml/2006/main">
  <c r="Q58" i="3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1"/>
  <c r="Q30"/>
  <c r="Q29"/>
  <c r="Q28"/>
  <c r="Q27"/>
  <c r="Q26"/>
  <c r="Q25"/>
  <c r="Q24"/>
  <c r="Q23"/>
  <c r="Q21"/>
  <c r="Q20"/>
  <c r="Q19"/>
  <c r="Q18"/>
  <c r="Q17"/>
  <c r="Q16"/>
  <c r="Q15"/>
  <c r="Q14"/>
  <c r="J58"/>
  <c r="H58"/>
  <c r="J57"/>
  <c r="H57"/>
  <c r="J56"/>
  <c r="H56"/>
  <c r="J55"/>
  <c r="H55"/>
  <c r="J45"/>
  <c r="H45"/>
  <c r="J44"/>
  <c r="H44"/>
  <c r="J43"/>
  <c r="H43"/>
  <c r="E20"/>
  <c r="E19"/>
  <c r="J19" s="1"/>
  <c r="J20"/>
  <c r="H20"/>
  <c r="E52"/>
  <c r="J53"/>
  <c r="H53"/>
  <c r="F12" i="1"/>
  <c r="J12"/>
  <c r="F13"/>
  <c r="J13"/>
  <c r="F14"/>
  <c r="J14"/>
  <c r="F17"/>
  <c r="F18"/>
  <c r="F19"/>
  <c r="J20"/>
  <c r="F26"/>
  <c r="J26"/>
  <c r="H14" i="3"/>
  <c r="J14"/>
  <c r="N14"/>
  <c r="H15"/>
  <c r="J15"/>
  <c r="N15"/>
  <c r="H16"/>
  <c r="J16"/>
  <c r="N16"/>
  <c r="H17"/>
  <c r="J17"/>
  <c r="H18"/>
  <c r="J18"/>
  <c r="H21"/>
  <c r="J21"/>
  <c r="I22"/>
  <c r="L22"/>
  <c r="H25"/>
  <c r="J25"/>
  <c r="L25"/>
  <c r="H26"/>
  <c r="J26"/>
  <c r="L26"/>
  <c r="H27"/>
  <c r="J27"/>
  <c r="L27"/>
  <c r="H28"/>
  <c r="J28"/>
  <c r="L28"/>
  <c r="H29"/>
  <c r="J29"/>
  <c r="L29"/>
  <c r="H30"/>
  <c r="J30"/>
  <c r="L30"/>
  <c r="I31"/>
  <c r="I32" s="1"/>
  <c r="J31"/>
  <c r="L31"/>
  <c r="N32"/>
  <c r="H35"/>
  <c r="J35"/>
  <c r="L35"/>
  <c r="I36"/>
  <c r="J36"/>
  <c r="L36"/>
  <c r="I37"/>
  <c r="J37"/>
  <c r="L37"/>
  <c r="I38"/>
  <c r="J38"/>
  <c r="L38"/>
  <c r="I39"/>
  <c r="J39"/>
  <c r="L39"/>
  <c r="I40"/>
  <c r="J40"/>
  <c r="L40"/>
  <c r="H41"/>
  <c r="J41"/>
  <c r="L41"/>
  <c r="I42"/>
  <c r="J42"/>
  <c r="L42"/>
  <c r="H48"/>
  <c r="J48"/>
  <c r="L48"/>
  <c r="I49"/>
  <c r="J49"/>
  <c r="L49"/>
  <c r="H50"/>
  <c r="J50"/>
  <c r="L50"/>
  <c r="H51"/>
  <c r="J51"/>
  <c r="H52"/>
  <c r="J52"/>
  <c r="H54"/>
  <c r="J54"/>
  <c r="N59"/>
  <c r="F14" i="2" s="1"/>
  <c r="C12"/>
  <c r="E12"/>
  <c r="F13"/>
  <c r="J59" i="3" l="1"/>
  <c r="E59" s="1"/>
  <c r="Q59" s="1"/>
  <c r="N22"/>
  <c r="H19"/>
  <c r="H22" s="1"/>
  <c r="B12" i="2" s="1"/>
  <c r="J32" i="3"/>
  <c r="D13" i="2" s="1"/>
  <c r="J22" i="3"/>
  <c r="E22" s="1"/>
  <c r="Q22" s="1"/>
  <c r="H59"/>
  <c r="B14" i="2" s="1"/>
  <c r="I59" i="3"/>
  <c r="C14" i="2" s="1"/>
  <c r="L59" i="3"/>
  <c r="E14" i="2" s="1"/>
  <c r="H32" i="3"/>
  <c r="B13" i="2" s="1"/>
  <c r="L32" i="3"/>
  <c r="C13" i="2"/>
  <c r="E13"/>
  <c r="F12"/>
  <c r="N61" i="3"/>
  <c r="E32" l="1"/>
  <c r="Q32" s="1"/>
  <c r="Q61" s="1"/>
  <c r="D12" i="2"/>
  <c r="D14"/>
  <c r="I61" i="3"/>
  <c r="I63" s="1"/>
  <c r="C18" i="2" s="1"/>
  <c r="J61" i="3"/>
  <c r="E61" s="1"/>
  <c r="L61"/>
  <c r="L63" s="1"/>
  <c r="E18" i="2" s="1"/>
  <c r="H61" i="3"/>
  <c r="B15" i="2" s="1"/>
  <c r="F15"/>
  <c r="N63" i="3"/>
  <c r="F18" i="2" s="1"/>
  <c r="J63" i="3" l="1"/>
  <c r="D18" i="2" s="1"/>
  <c r="D15"/>
  <c r="H63" i="3"/>
  <c r="B18" i="2" s="1"/>
  <c r="D16" i="1"/>
  <c r="D20" s="1"/>
  <c r="C15" i="2"/>
  <c r="E16" i="1"/>
  <c r="E20" s="1"/>
  <c r="E15" i="2"/>
  <c r="E63" i="3" l="1"/>
  <c r="F16" i="1"/>
  <c r="F20" s="1"/>
  <c r="J28" s="1"/>
  <c r="J31" s="1"/>
</calcChain>
</file>

<file path=xl/sharedStrings.xml><?xml version="1.0" encoding="utf-8"?>
<sst xmlns="http://schemas.openxmlformats.org/spreadsheetml/2006/main" count="329" uniqueCount="203">
  <si>
    <t xml:space="preserve"> DANIŠ Marián</t>
  </si>
  <si>
    <t>V module</t>
  </si>
  <si>
    <t>Hlavička1</t>
  </si>
  <si>
    <t>Mena</t>
  </si>
  <si>
    <t>Hlavička2</t>
  </si>
  <si>
    <t>Obdobie</t>
  </si>
  <si>
    <t>Stavba : PARKOVISKO STAROHÁJSKA, pred poliklinikou</t>
  </si>
  <si>
    <t>Miesto:</t>
  </si>
  <si>
    <t>Rozpočet</t>
  </si>
  <si>
    <t>Krycí list rozpočtu v</t>
  </si>
  <si>
    <t>EUR</t>
  </si>
  <si>
    <t>Objekt : Spevnené plochy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</si>
  <si>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</si>
  <si>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</si>
  <si>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</si>
  <si>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</si>
  <si>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</si>
  <si>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</si>
  <si>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</si>
  <si>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</si>
  <si>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</si>
  <si>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</si>
  <si>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</si>
  <si>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</si>
  <si>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Odberateľ:</t>
  </si>
  <si>
    <t>Mesto Trnava</t>
  </si>
  <si>
    <t>IČO:</t>
  </si>
  <si>
    <t>91701 Trnava</t>
  </si>
  <si>
    <t>DIČ:</t>
  </si>
  <si>
    <t>Dodávateľ:</t>
  </si>
  <si>
    <t xml:space="preserve">      </t>
  </si>
  <si>
    <t>Projektant:</t>
  </si>
  <si>
    <t>91702 Trnava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</si>
  <si>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</si>
  <si>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</si>
  <si>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</si>
  <si>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</si>
  <si>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</si>
  <si>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</si>
  <si>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</si>
  <si>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</si>
  <si>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</si>
  <si>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</si>
  <si>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</si>
  <si>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</si>
  <si>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</si>
  <si>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</si>
  <si>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</si>
  <si>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</si>
  <si>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</si>
  <si>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</si>
  <si>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</si>
  <si>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</si>
  <si>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</si>
  <si>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</si>
  <si>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</si>
  <si>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</si>
  <si>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</si>
  <si>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</si>
  <si>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</si>
  <si>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</si>
  <si>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</si>
  <si>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</si>
  <si>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</si>
  <si>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</si>
  <si>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</si>
  <si>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</si>
  <si>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</si>
  <si>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</si>
  <si>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</si>
  <si>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</si>
  <si>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</si>
  <si>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</si>
  <si>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</si>
  <si>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</si>
  <si>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</si>
  <si>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Trnava</t>
  </si>
  <si>
    <t xml:space="preserve">Spracoval:                                         </t>
  </si>
  <si>
    <t xml:space="preserve">JKSO : </t>
  </si>
  <si>
    <t>Rekapitulácia rozpočtu v</t>
  </si>
  <si>
    <t xml:space="preserve">Dodávateľ: </t>
  </si>
  <si>
    <t>Rekapitulácia splátky v</t>
  </si>
  <si>
    <t>Rekapitulácia výrobnej kalkulácie v</t>
  </si>
  <si>
    <t>DANIŠ Marián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</si>
  <si>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</si>
  <si>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</si>
  <si>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</si>
  <si>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</si>
  <si>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</si>
  <si>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</si>
  <si>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</si>
  <si>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1 - ZEMNE PRÁCE</t>
  </si>
  <si>
    <t>5 - KOMUNIKÁCIE</t>
  </si>
  <si>
    <t>9 - OSTATNÉ KONŠTRUKCIE A PRÁCE</t>
  </si>
  <si>
    <t xml:space="preserve">PRÁCE A DODÁVKY HSV  spolu: </t>
  </si>
  <si>
    <t>Za rozpočet celkom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</si>
  <si>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</si>
  <si>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</si>
  <si>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</si>
  <si>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</si>
  <si>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</si>
  <si>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</si>
  <si>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</si>
  <si>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</si>
  <si>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cenníka</t>
  </si>
  <si>
    <t>výkaz-výmer</t>
  </si>
  <si>
    <t>výmera</t>
  </si>
  <si>
    <t>jednotka</t>
  </si>
  <si>
    <t>cena</t>
  </si>
  <si>
    <t>PRÁCE A DODÁVKY HSV</t>
  </si>
  <si>
    <t>221</t>
  </si>
  <si>
    <t xml:space="preserve">11310-7141   </t>
  </si>
  <si>
    <t xml:space="preserve">Odstránenie podkladov alebo krytov živičných hr. do 50 mm, do 200 m2                                                    </t>
  </si>
  <si>
    <t xml:space="preserve">m2      </t>
  </si>
  <si>
    <t xml:space="preserve">11310-7142   </t>
  </si>
  <si>
    <t xml:space="preserve">Odstránenie podkladov alebo krytov živičných hr. 50-100 mm, do 200 m2                                                   </t>
  </si>
  <si>
    <t>272</t>
  </si>
  <si>
    <t xml:space="preserve">11320-1111   </t>
  </si>
  <si>
    <t xml:space="preserve">Vytrhanie obrubníkov                                                                                                    </t>
  </si>
  <si>
    <t xml:space="preserve">m       </t>
  </si>
  <si>
    <t>001</t>
  </si>
  <si>
    <t xml:space="preserve">12220-1101   </t>
  </si>
  <si>
    <t xml:space="preserve">Odkopávky a prekopávky nezapaž. v horn. tr. 3 do 100 m3                                                                 </t>
  </si>
  <si>
    <t xml:space="preserve">m3      </t>
  </si>
  <si>
    <t xml:space="preserve">16270-1105   </t>
  </si>
  <si>
    <t xml:space="preserve">Vodorovné premiestnenie výkopu do 10000 m horn. tr. 1-4                                                                 </t>
  </si>
  <si>
    <t xml:space="preserve">18130-1102   </t>
  </si>
  <si>
    <t xml:space="preserve">Rozprestretie ornice, sklon do 1:5 do 500 m2 hr. do 15 cm                                                               </t>
  </si>
  <si>
    <t xml:space="preserve">1 - ZEMNE PRÁCE  spolu: </t>
  </si>
  <si>
    <t xml:space="preserve">56485-1114   </t>
  </si>
  <si>
    <t xml:space="preserve">Podklad zo štrkodrte hr. 180 mm                                                                                         </t>
  </si>
  <si>
    <t xml:space="preserve">56486-1111   </t>
  </si>
  <si>
    <t xml:space="preserve">Podklad zo štrkodrte hr. 200 mm                                                                                         </t>
  </si>
  <si>
    <t xml:space="preserve">57321-1111   </t>
  </si>
  <si>
    <t xml:space="preserve">Postrek živičný spojovací z cestného asfaltu 0,5-0,7 kg/m2                                                              </t>
  </si>
  <si>
    <t xml:space="preserve">57714-4111   </t>
  </si>
  <si>
    <t xml:space="preserve">Asfaltový betón AC 11 (ABS I) hr. 50 mm, š. do 3 m                                                                      </t>
  </si>
  <si>
    <t xml:space="preserve">57716-1224   </t>
  </si>
  <si>
    <t xml:space="preserve">Betón asfaltový tr. 2 ložný AC 22 (ABL 2) š. do 3 m hr. 70 mm                                                           </t>
  </si>
  <si>
    <t xml:space="preserve">59621-1212   </t>
  </si>
  <si>
    <t xml:space="preserve">Kladenie zámkovej dlažby pre chodcov hr. 80 mm sk. A 100-300 m2                                                         </t>
  </si>
  <si>
    <t>MAT</t>
  </si>
  <si>
    <t xml:space="preserve">592 450040   </t>
  </si>
  <si>
    <t xml:space="preserve">5 - KOMUNIKÁCIE  spolu: </t>
  </si>
  <si>
    <t xml:space="preserve">91400-1111   </t>
  </si>
  <si>
    <t xml:space="preserve">Osadenie zvislých cestných dopravných značiek na stĺpiky, konzoly alebo objekty                                         </t>
  </si>
  <si>
    <t xml:space="preserve">kus     </t>
  </si>
  <si>
    <t xml:space="preserve">404 440040   </t>
  </si>
  <si>
    <t xml:space="preserve">Značky dopravné IP3b+B34                                                                                                </t>
  </si>
  <si>
    <t xml:space="preserve">404 440130   </t>
  </si>
  <si>
    <t xml:space="preserve">Značky dopravné IP17b+E13                                                                                               </t>
  </si>
  <si>
    <t xml:space="preserve">404 440140   </t>
  </si>
  <si>
    <t xml:space="preserve">Značky dopravné B13                                                                                                     </t>
  </si>
  <si>
    <t xml:space="preserve">404 441010   </t>
  </si>
  <si>
    <t xml:space="preserve">Dopravná zábrana                                                                                                        </t>
  </si>
  <si>
    <t xml:space="preserve">404 453050   </t>
  </si>
  <si>
    <t xml:space="preserve">Prenosné dopravné značenie                                                                                              </t>
  </si>
  <si>
    <t xml:space="preserve">sub     </t>
  </si>
  <si>
    <t xml:space="preserve">91451-1111   </t>
  </si>
  <si>
    <t xml:space="preserve">Montáž stĺpika dopravných značiek dĺžky do 5 m s betónovým základom                                                     </t>
  </si>
  <si>
    <t xml:space="preserve">404 459600   </t>
  </si>
  <si>
    <t xml:space="preserve">91631-1123   </t>
  </si>
  <si>
    <t xml:space="preserve">Osadenie cest. obrubníka bet. stojatého, lôžko betón tr. C 12/15 s bočnou oporou                                        </t>
  </si>
  <si>
    <t xml:space="preserve">592 174900   </t>
  </si>
  <si>
    <t xml:space="preserve">Obrubník cestný SO 100/10/25 100x10x25                                                                                  </t>
  </si>
  <si>
    <t xml:space="preserve">91973-5112   </t>
  </si>
  <si>
    <t xml:space="preserve">Rezanie stávajúceho živičného krytu alebo podkladu hr. 50-100 mm                                                        </t>
  </si>
  <si>
    <t>013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</si>
  <si>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</si>
  <si>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</si>
  <si>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</si>
  <si>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</si>
  <si>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</si>
  <si>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9 - OSTATNÉ KONŠTRUKCIE A PRÁCE  spolu: </t>
  </si>
  <si>
    <t xml:space="preserve">Dátum: </t>
  </si>
  <si>
    <t xml:space="preserve">Dlažba zámková vsakovacia                                                                     </t>
  </si>
  <si>
    <t xml:space="preserve">Stĺpik Fe 60/3 pozinkovaný                                                                                </t>
  </si>
  <si>
    <t xml:space="preserve">mesto TT poplatok </t>
  </si>
  <si>
    <t xml:space="preserve">mesto TT zák.poplatok </t>
  </si>
  <si>
    <t xml:space="preserve">Poplatok za ulož.a znešk.stav.sute zo stavieb mesta Trnava-suť              </t>
  </si>
  <si>
    <t xml:space="preserve">Poplatok zákonný za ulož.a znešk.stav.sute zo stavieb mesta Trnava- suť           </t>
  </si>
  <si>
    <t xml:space="preserve">Poplatok za ulož.a znešk.stav.sute zo stavieb mesta Trnava - zemina              </t>
  </si>
  <si>
    <t xml:space="preserve">Poplatok zákonný za ulož.a znešk.stav.sute zo stavieb mesta Trnava - zemina            </t>
  </si>
  <si>
    <t>915721111</t>
  </si>
  <si>
    <t xml:space="preserve">Vodorovné značenie nápisov </t>
  </si>
  <si>
    <t>915729111</t>
  </si>
  <si>
    <t>Príplatok za reflexnú úpravu</t>
  </si>
  <si>
    <t>915791112</t>
  </si>
  <si>
    <t xml:space="preserve">Predznačenie pre vodorovné značenie </t>
  </si>
  <si>
    <t>kalkul.1</t>
  </si>
  <si>
    <t>kalkul.2</t>
  </si>
  <si>
    <t>sub</t>
  </si>
  <si>
    <t xml:space="preserve">Vybúranie základu s odvozom a uskladnením </t>
  </si>
  <si>
    <t>Demontáž umeleckého diela s naložením a odvozom do 1 km</t>
  </si>
  <si>
    <t>kalkul.3</t>
  </si>
  <si>
    <t xml:space="preserve">Betónový základ pre umelecké dielo </t>
  </si>
  <si>
    <t>kalkul.4</t>
  </si>
  <si>
    <t xml:space="preserve">Osadenie umeleckého diela </t>
  </si>
  <si>
    <t xml:space="preserve">Ing. Hana Fraňová </t>
  </si>
  <si>
    <t>Projektant: Ing. Hana Fraňová</t>
  </si>
  <si>
    <t xml:space="preserve">Projektant: Ing. Hana Fraňová </t>
  </si>
  <si>
    <t>Krycí list výkazu výmer</t>
  </si>
  <si>
    <t>Rekapitulácia výkazu výmer</t>
  </si>
</sst>
</file>

<file path=xl/styles.xml><?xml version="1.0" encoding="utf-8"?>
<styleSheet xmlns="http://schemas.openxmlformats.org/spreadsheetml/2006/main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</numFmts>
  <fonts count="17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0" applyNumberFormat="0" applyFill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67" fontId="1" fillId="0" borderId="61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2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3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3" fontId="1" fillId="0" borderId="64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65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6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7" xfId="28" applyNumberFormat="1" applyFont="1" applyBorder="1" applyAlignment="1">
      <alignment horizontal="right" vertical="center"/>
    </xf>
    <xf numFmtId="4" fontId="1" fillId="0" borderId="68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49" fontId="1" fillId="0" borderId="0" xfId="0" applyNumberFormat="1" applyFont="1" applyAlignment="1" applyProtection="1">
      <alignment vertical="top" wrapText="1"/>
    </xf>
    <xf numFmtId="4" fontId="3" fillId="0" borderId="0" xfId="0" applyNumberFormat="1" applyFont="1" applyProtection="1"/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view="pageBreakPreview" topLeftCell="A10" zoomScaleNormal="100" zoomScaleSheetLayoutView="100" workbookViewId="0">
      <selection activeCell="I30" sqref="I30"/>
    </sheetView>
  </sheetViews>
  <sheetFormatPr defaultColWidth="9.140625" defaultRowHeight="12.75"/>
  <cols>
    <col min="1" max="1" width="0.7109375" style="81" customWidth="1"/>
    <col min="2" max="2" width="3.7109375" style="81" customWidth="1"/>
    <col min="3" max="3" width="6.85546875" style="81" customWidth="1"/>
    <col min="4" max="6" width="14" style="81" customWidth="1"/>
    <col min="7" max="7" width="3.85546875" style="81" customWidth="1"/>
    <col min="8" max="8" width="17.7109375" style="81" customWidth="1"/>
    <col min="9" max="9" width="8.7109375" style="81" customWidth="1"/>
    <col min="10" max="10" width="14" style="81" customWidth="1"/>
    <col min="11" max="11" width="2.28515625" style="81" customWidth="1"/>
    <col min="12" max="12" width="6.85546875" style="81" customWidth="1"/>
    <col min="13" max="23" width="9.140625" style="81"/>
    <col min="24" max="25" width="5.7109375" style="81" customWidth="1"/>
    <col min="26" max="26" width="6.5703125" style="81" customWidth="1"/>
    <col min="27" max="27" width="21.42578125" style="81" customWidth="1"/>
    <col min="28" max="28" width="4.28515625" style="81" customWidth="1"/>
    <col min="29" max="29" width="8.28515625" style="81" customWidth="1"/>
    <col min="30" max="30" width="8.7109375" style="81" customWidth="1"/>
    <col min="31" max="16384" width="9.140625" style="81"/>
  </cols>
  <sheetData>
    <row r="1" spans="2:30" ht="28.5" customHeight="1" thickBot="1">
      <c r="B1" s="82" t="s">
        <v>0</v>
      </c>
      <c r="C1" s="82"/>
      <c r="D1" s="82"/>
      <c r="F1" s="100" t="s">
        <v>201</v>
      </c>
      <c r="G1" s="82"/>
      <c r="H1" s="82"/>
      <c r="I1" s="82"/>
      <c r="J1" s="8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</row>
    <row r="2" spans="2:30" ht="18" customHeight="1" thickTop="1">
      <c r="B2" s="22"/>
      <c r="C2" s="23" t="s">
        <v>6</v>
      </c>
      <c r="D2" s="23"/>
      <c r="E2" s="23"/>
      <c r="F2" s="23"/>
      <c r="G2" s="24" t="s">
        <v>7</v>
      </c>
      <c r="H2" s="23"/>
      <c r="I2" s="23"/>
      <c r="J2" s="25"/>
      <c r="Z2" s="97" t="s">
        <v>8</v>
      </c>
      <c r="AA2" s="98" t="s">
        <v>9</v>
      </c>
      <c r="AB2" s="98" t="s">
        <v>10</v>
      </c>
      <c r="AC2" s="98"/>
      <c r="AD2" s="99"/>
    </row>
    <row r="3" spans="2:30" ht="18" customHeight="1">
      <c r="B3" s="26"/>
      <c r="C3" s="27" t="s">
        <v>11</v>
      </c>
      <c r="D3" s="27"/>
      <c r="E3" s="27"/>
      <c r="F3" s="27"/>
      <c r="G3" s="28" t="s">
        <v>12</v>
      </c>
      <c r="H3" s="27"/>
      <c r="I3" s="27"/>
      <c r="J3" s="29"/>
      <c r="Z3" s="97" t="s">
        <v>13</v>
      </c>
      <c r="AA3" s="98" t="s">
        <v>14</v>
      </c>
      <c r="AB3" s="98" t="s">
        <v>10</v>
      </c>
      <c r="AC3" s="98" t="s">
        <v>15</v>
      </c>
      <c r="AD3" s="99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97" t="s">
        <v>17</v>
      </c>
      <c r="AA4" s="98" t="s">
        <v>18</v>
      </c>
      <c r="AB4" s="98" t="s">
        <v>10</v>
      </c>
      <c r="AC4" s="98"/>
      <c r="AD4" s="99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/>
      <c r="Z5" s="97" t="s">
        <v>23</v>
      </c>
      <c r="AA5" s="98" t="s">
        <v>14</v>
      </c>
      <c r="AB5" s="98" t="s">
        <v>10</v>
      </c>
      <c r="AC5" s="98" t="s">
        <v>15</v>
      </c>
      <c r="AD5" s="99" t="s">
        <v>16</v>
      </c>
    </row>
    <row r="6" spans="2:30" ht="18" customHeight="1" thickTop="1">
      <c r="B6" s="22"/>
      <c r="C6" s="23" t="s">
        <v>24</v>
      </c>
      <c r="D6" s="23" t="s">
        <v>25</v>
      </c>
      <c r="E6" s="23"/>
      <c r="F6" s="23"/>
      <c r="G6" s="23" t="s">
        <v>26</v>
      </c>
      <c r="H6" s="23"/>
      <c r="I6" s="23"/>
      <c r="J6" s="25"/>
    </row>
    <row r="7" spans="2:30" ht="18" customHeight="1">
      <c r="B7" s="38"/>
      <c r="C7" s="39"/>
      <c r="D7" s="40" t="s">
        <v>27</v>
      </c>
      <c r="E7" s="40"/>
      <c r="F7" s="40"/>
      <c r="G7" s="40" t="s">
        <v>28</v>
      </c>
      <c r="H7" s="40"/>
      <c r="I7" s="40"/>
      <c r="J7" s="41"/>
    </row>
    <row r="8" spans="2:30" ht="18" customHeight="1">
      <c r="B8" s="26"/>
      <c r="C8" s="27" t="s">
        <v>29</v>
      </c>
      <c r="D8" s="27"/>
      <c r="E8" s="27"/>
      <c r="F8" s="27"/>
      <c r="G8" s="27" t="s">
        <v>26</v>
      </c>
      <c r="H8" s="27"/>
      <c r="I8" s="27"/>
      <c r="J8" s="29"/>
    </row>
    <row r="9" spans="2:30" ht="18" customHeight="1">
      <c r="B9" s="30"/>
      <c r="C9" s="32"/>
      <c r="D9" s="31" t="s">
        <v>30</v>
      </c>
      <c r="E9" s="31"/>
      <c r="F9" s="31"/>
      <c r="G9" s="40" t="s">
        <v>28</v>
      </c>
      <c r="H9" s="31"/>
      <c r="I9" s="31"/>
      <c r="J9" s="33"/>
    </row>
    <row r="10" spans="2:30" ht="18" customHeight="1">
      <c r="B10" s="26"/>
      <c r="C10" s="27" t="s">
        <v>31</v>
      </c>
      <c r="D10" s="27" t="s">
        <v>198</v>
      </c>
      <c r="E10" s="27"/>
      <c r="F10" s="27"/>
      <c r="G10" s="27" t="s">
        <v>26</v>
      </c>
      <c r="H10" s="27"/>
      <c r="I10" s="27"/>
      <c r="J10" s="29"/>
    </row>
    <row r="11" spans="2:30" ht="18" customHeight="1" thickBot="1">
      <c r="B11" s="42"/>
      <c r="C11" s="43"/>
      <c r="D11" s="43" t="s">
        <v>32</v>
      </c>
      <c r="E11" s="43"/>
      <c r="F11" s="43"/>
      <c r="G11" s="43" t="s">
        <v>28</v>
      </c>
      <c r="H11" s="43"/>
      <c r="I11" s="43"/>
      <c r="J11" s="44"/>
    </row>
    <row r="12" spans="2:30" ht="18" customHeight="1" thickTop="1">
      <c r="B12" s="93"/>
      <c r="C12" s="23"/>
      <c r="D12" s="23"/>
      <c r="E12" s="23"/>
      <c r="F12" s="101">
        <f>IF(B12&lt;&gt;0,ROUND($J$31/B12,0),0)</f>
        <v>0</v>
      </c>
      <c r="G12" s="24"/>
      <c r="H12" s="23"/>
      <c r="I12" s="23"/>
      <c r="J12" s="104">
        <f>IF(G12&lt;&gt;0,ROUND($J$31/G12,0),0)</f>
        <v>0</v>
      </c>
    </row>
    <row r="13" spans="2:30" ht="18" customHeight="1">
      <c r="B13" s="94"/>
      <c r="C13" s="40"/>
      <c r="D13" s="40"/>
      <c r="E13" s="40"/>
      <c r="F13" s="102">
        <f>IF(B13&lt;&gt;0,ROUND($J$31/B13,0),0)</f>
        <v>0</v>
      </c>
      <c r="G13" s="39"/>
      <c r="H13" s="40"/>
      <c r="I13" s="40"/>
      <c r="J13" s="105">
        <f>IF(G13&lt;&gt;0,ROUND($J$31/G13,0),0)</f>
        <v>0</v>
      </c>
    </row>
    <row r="14" spans="2:30" ht="18" customHeight="1" thickBot="1">
      <c r="B14" s="95"/>
      <c r="C14" s="43"/>
      <c r="D14" s="43"/>
      <c r="E14" s="43"/>
      <c r="F14" s="103">
        <f>IF(B14&lt;&gt;0,ROUND($J$31/B14,0),0)</f>
        <v>0</v>
      </c>
      <c r="G14" s="96"/>
      <c r="H14" s="43"/>
      <c r="I14" s="43"/>
      <c r="J14" s="106">
        <f>IF(G14&lt;&gt;0,ROUND($J$31/G14,0),0)</f>
        <v>0</v>
      </c>
    </row>
    <row r="15" spans="2:30" ht="18" customHeight="1" thickTop="1">
      <c r="B15" s="84" t="s">
        <v>33</v>
      </c>
      <c r="C15" s="46" t="s">
        <v>34</v>
      </c>
      <c r="D15" s="47" t="s">
        <v>35</v>
      </c>
      <c r="E15" s="47" t="s">
        <v>36</v>
      </c>
      <c r="F15" s="48" t="s">
        <v>37</v>
      </c>
      <c r="G15" s="84" t="s">
        <v>38</v>
      </c>
      <c r="H15" s="49" t="s">
        <v>39</v>
      </c>
      <c r="I15" s="50"/>
      <c r="J15" s="51"/>
    </row>
    <row r="16" spans="2:30" ht="18" customHeight="1">
      <c r="B16" s="52">
        <v>1</v>
      </c>
      <c r="C16" s="53" t="s">
        <v>40</v>
      </c>
      <c r="D16" s="115">
        <f>Prehlad!H61</f>
        <v>0</v>
      </c>
      <c r="E16" s="115">
        <f>Prehlad!I61</f>
        <v>0</v>
      </c>
      <c r="F16" s="116">
        <f>D16+E16</f>
        <v>0</v>
      </c>
      <c r="G16" s="52">
        <v>6</v>
      </c>
      <c r="H16" s="54" t="s">
        <v>41</v>
      </c>
      <c r="I16" s="89"/>
      <c r="J16" s="116">
        <v>0</v>
      </c>
    </row>
    <row r="17" spans="2:10" ht="18" customHeight="1">
      <c r="B17" s="55">
        <v>2</v>
      </c>
      <c r="C17" s="56" t="s">
        <v>42</v>
      </c>
      <c r="D17" s="117"/>
      <c r="E17" s="117"/>
      <c r="F17" s="116">
        <f>D17+E17</f>
        <v>0</v>
      </c>
      <c r="G17" s="55">
        <v>7</v>
      </c>
      <c r="H17" s="57" t="s">
        <v>43</v>
      </c>
      <c r="I17" s="27"/>
      <c r="J17" s="118">
        <v>0</v>
      </c>
    </row>
    <row r="18" spans="2:10" ht="18" customHeight="1">
      <c r="B18" s="55">
        <v>3</v>
      </c>
      <c r="C18" s="56" t="s">
        <v>44</v>
      </c>
      <c r="D18" s="117"/>
      <c r="E18" s="117"/>
      <c r="F18" s="116">
        <f>D18+E18</f>
        <v>0</v>
      </c>
      <c r="G18" s="55">
        <v>8</v>
      </c>
      <c r="H18" s="57" t="s">
        <v>45</v>
      </c>
      <c r="I18" s="27"/>
      <c r="J18" s="118">
        <v>0</v>
      </c>
    </row>
    <row r="19" spans="2:10" ht="18" customHeight="1" thickBot="1">
      <c r="B19" s="55">
        <v>4</v>
      </c>
      <c r="C19" s="56" t="s">
        <v>46</v>
      </c>
      <c r="D19" s="117"/>
      <c r="E19" s="117"/>
      <c r="F19" s="119">
        <f>D19+E19</f>
        <v>0</v>
      </c>
      <c r="G19" s="55">
        <v>9</v>
      </c>
      <c r="H19" s="57" t="s">
        <v>47</v>
      </c>
      <c r="I19" s="27"/>
      <c r="J19" s="118">
        <v>0</v>
      </c>
    </row>
    <row r="20" spans="2:10" ht="18" customHeight="1" thickBot="1">
      <c r="B20" s="58">
        <v>5</v>
      </c>
      <c r="C20" s="59" t="s">
        <v>48</v>
      </c>
      <c r="D20" s="120">
        <f>SUM(D16:D19)</f>
        <v>0</v>
      </c>
      <c r="E20" s="121">
        <f>SUM(E16:E19)</f>
        <v>0</v>
      </c>
      <c r="F20" s="122">
        <f>SUM(F16:F19)</f>
        <v>0</v>
      </c>
      <c r="G20" s="60">
        <v>10</v>
      </c>
      <c r="I20" s="88" t="s">
        <v>49</v>
      </c>
      <c r="J20" s="122">
        <f>SUM(J16:J19)</f>
        <v>0</v>
      </c>
    </row>
    <row r="21" spans="2:10" ht="18" customHeight="1" thickTop="1">
      <c r="B21" s="84" t="s">
        <v>50</v>
      </c>
      <c r="C21" s="83"/>
      <c r="D21" s="50" t="s">
        <v>51</v>
      </c>
      <c r="E21" s="50"/>
      <c r="F21" s="51"/>
      <c r="G21" s="84" t="s">
        <v>52</v>
      </c>
      <c r="H21" s="49" t="s">
        <v>53</v>
      </c>
      <c r="I21" s="50"/>
      <c r="J21" s="51"/>
    </row>
    <row r="22" spans="2:10" ht="18" customHeight="1">
      <c r="B22" s="52">
        <v>11</v>
      </c>
      <c r="C22" s="54" t="s">
        <v>54</v>
      </c>
      <c r="D22" s="90" t="s">
        <v>47</v>
      </c>
      <c r="E22" s="92">
        <v>0</v>
      </c>
      <c r="F22" s="116">
        <v>0</v>
      </c>
      <c r="G22" s="55">
        <v>16</v>
      </c>
      <c r="H22" s="57" t="s">
        <v>55</v>
      </c>
      <c r="I22" s="61"/>
      <c r="J22" s="118">
        <v>0</v>
      </c>
    </row>
    <row r="23" spans="2:10" ht="18" customHeight="1">
      <c r="B23" s="55">
        <v>12</v>
      </c>
      <c r="C23" s="57" t="s">
        <v>56</v>
      </c>
      <c r="D23" s="91"/>
      <c r="E23" s="62">
        <v>0</v>
      </c>
      <c r="F23" s="118">
        <v>0</v>
      </c>
      <c r="G23" s="55">
        <v>17</v>
      </c>
      <c r="H23" s="57" t="s">
        <v>57</v>
      </c>
      <c r="I23" s="61"/>
      <c r="J23" s="118">
        <v>0</v>
      </c>
    </row>
    <row r="24" spans="2:10" ht="18" customHeight="1">
      <c r="B24" s="55">
        <v>13</v>
      </c>
      <c r="C24" s="57" t="s">
        <v>58</v>
      </c>
      <c r="D24" s="91"/>
      <c r="E24" s="62">
        <v>0</v>
      </c>
      <c r="F24" s="118">
        <v>0</v>
      </c>
      <c r="G24" s="55">
        <v>18</v>
      </c>
      <c r="H24" s="57" t="s">
        <v>59</v>
      </c>
      <c r="I24" s="61"/>
      <c r="J24" s="118">
        <v>0</v>
      </c>
    </row>
    <row r="25" spans="2:10" ht="18" customHeight="1" thickBot="1">
      <c r="B25" s="55">
        <v>14</v>
      </c>
      <c r="C25" s="57" t="s">
        <v>47</v>
      </c>
      <c r="D25" s="91"/>
      <c r="E25" s="62">
        <v>0</v>
      </c>
      <c r="F25" s="118">
        <v>0</v>
      </c>
      <c r="G25" s="55">
        <v>19</v>
      </c>
      <c r="H25" s="57" t="s">
        <v>47</v>
      </c>
      <c r="I25" s="61"/>
      <c r="J25" s="118">
        <v>0</v>
      </c>
    </row>
    <row r="26" spans="2:10" ht="18" customHeight="1" thickBot="1">
      <c r="B26" s="58">
        <v>15</v>
      </c>
      <c r="C26" s="63"/>
      <c r="D26" s="64"/>
      <c r="E26" s="64" t="s">
        <v>60</v>
      </c>
      <c r="F26" s="122">
        <f>SUM(F22:F25)</f>
        <v>0</v>
      </c>
      <c r="G26" s="58">
        <v>20</v>
      </c>
      <c r="H26" s="63"/>
      <c r="I26" s="64" t="s">
        <v>61</v>
      </c>
      <c r="J26" s="122">
        <f>SUM(J22:J25)</f>
        <v>0</v>
      </c>
    </row>
    <row r="27" spans="2:10" ht="18" customHeight="1" thickTop="1">
      <c r="B27" s="65"/>
      <c r="C27" s="66" t="s">
        <v>62</v>
      </c>
      <c r="D27" s="67"/>
      <c r="E27" s="68" t="s">
        <v>63</v>
      </c>
      <c r="F27" s="69"/>
      <c r="G27" s="84" t="s">
        <v>64</v>
      </c>
      <c r="H27" s="49" t="s">
        <v>65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66</v>
      </c>
      <c r="J28" s="116">
        <f>ROUND(F20,2)+J20+F26+J26</f>
        <v>0</v>
      </c>
    </row>
    <row r="29" spans="2:10" ht="18" customHeight="1">
      <c r="B29" s="70"/>
      <c r="C29" s="72" t="s">
        <v>67</v>
      </c>
      <c r="D29" s="72"/>
      <c r="E29" s="75"/>
      <c r="F29" s="69"/>
      <c r="G29" s="55">
        <v>22</v>
      </c>
      <c r="H29" s="57" t="s">
        <v>68</v>
      </c>
      <c r="I29" s="123"/>
      <c r="J29" s="118"/>
    </row>
    <row r="30" spans="2:10" ht="18" customHeight="1" thickBot="1">
      <c r="B30" s="26"/>
      <c r="C30" s="27" t="s">
        <v>69</v>
      </c>
      <c r="D30" s="27"/>
      <c r="E30" s="75"/>
      <c r="F30" s="69"/>
      <c r="G30" s="55">
        <v>23</v>
      </c>
      <c r="H30" s="57" t="s">
        <v>70</v>
      </c>
      <c r="I30" s="123"/>
      <c r="J30" s="118"/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71</v>
      </c>
      <c r="J31" s="122">
        <f>ROUND(SUM(J28:J30), 0)</f>
        <v>0</v>
      </c>
    </row>
    <row r="32" spans="2:10" ht="18" customHeight="1" thickTop="1" thickBot="1">
      <c r="B32" s="65"/>
      <c r="C32" s="72"/>
      <c r="D32" s="69"/>
      <c r="E32" s="76"/>
      <c r="F32" s="69"/>
      <c r="G32" s="85" t="s">
        <v>72</v>
      </c>
      <c r="H32" s="86" t="s">
        <v>73</v>
      </c>
      <c r="I32" s="45"/>
      <c r="J32" s="87">
        <v>0</v>
      </c>
    </row>
    <row r="33" spans="2:10" ht="18" customHeight="1" thickTop="1">
      <c r="B33" s="77"/>
      <c r="C33" s="78"/>
      <c r="D33" s="66" t="s">
        <v>74</v>
      </c>
      <c r="E33" s="78"/>
      <c r="F33" s="78"/>
      <c r="G33" s="78"/>
      <c r="H33" s="78" t="s">
        <v>75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67</v>
      </c>
      <c r="D35" s="72"/>
      <c r="E35" s="72"/>
      <c r="F35" s="71"/>
      <c r="G35" s="72" t="s">
        <v>67</v>
      </c>
      <c r="H35" s="72"/>
      <c r="I35" s="72"/>
      <c r="J35" s="80"/>
    </row>
    <row r="36" spans="2:10" ht="18" customHeight="1">
      <c r="B36" s="26"/>
      <c r="C36" s="27" t="s">
        <v>69</v>
      </c>
      <c r="D36" s="27"/>
      <c r="E36" s="27"/>
      <c r="F36" s="28"/>
      <c r="G36" s="27" t="s">
        <v>69</v>
      </c>
      <c r="H36" s="27"/>
      <c r="I36" s="27"/>
      <c r="J36" s="29"/>
    </row>
    <row r="37" spans="2:10" ht="18" customHeight="1">
      <c r="B37" s="70"/>
      <c r="C37" s="72" t="s">
        <v>63</v>
      </c>
      <c r="D37" s="72"/>
      <c r="E37" s="72"/>
      <c r="F37" s="71"/>
      <c r="G37" s="72" t="s">
        <v>63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showGridLines="0" view="pageBreakPreview" zoomScaleNormal="100" zoomScaleSheetLayoutView="100" workbookViewId="0">
      <pane ySplit="10" topLeftCell="A11" activePane="bottomLeft" state="frozen"/>
      <selection pane="bottomLeft" activeCell="B9" sqref="B9"/>
    </sheetView>
  </sheetViews>
  <sheetFormatPr defaultColWidth="9.140625" defaultRowHeight="12.75"/>
  <cols>
    <col min="1" max="1" width="31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1.140625" style="7" customWidth="1"/>
    <col min="6" max="6" width="8.5703125" style="5" customWidth="1"/>
    <col min="7" max="22" width="9.140625" style="1"/>
    <col min="23" max="24" width="5.7109375" style="1" customWidth="1"/>
    <col min="25" max="25" width="6.5703125" style="1" customWidth="1"/>
    <col min="26" max="26" width="24.28515625" style="1" customWidth="1"/>
    <col min="27" max="27" width="4.28515625" style="1" customWidth="1"/>
    <col min="28" max="28" width="8.28515625" style="1" customWidth="1"/>
    <col min="29" max="29" width="8.7109375" style="1" customWidth="1"/>
    <col min="30" max="16384" width="9.140625" style="1"/>
  </cols>
  <sheetData>
    <row r="1" spans="1:29">
      <c r="A1" s="21" t="s">
        <v>76</v>
      </c>
      <c r="C1" s="1"/>
      <c r="E1" s="21" t="s">
        <v>77</v>
      </c>
      <c r="F1" s="1"/>
      <c r="Y1" s="97" t="s">
        <v>1</v>
      </c>
      <c r="Z1" s="97" t="s">
        <v>2</v>
      </c>
      <c r="AA1" s="97" t="s">
        <v>3</v>
      </c>
      <c r="AB1" s="97" t="s">
        <v>4</v>
      </c>
      <c r="AC1" s="97" t="s">
        <v>5</v>
      </c>
    </row>
    <row r="2" spans="1:29">
      <c r="A2" s="21" t="s">
        <v>199</v>
      </c>
      <c r="C2" s="1"/>
      <c r="E2" s="21" t="s">
        <v>78</v>
      </c>
      <c r="F2" s="1"/>
      <c r="Y2" s="97" t="s">
        <v>8</v>
      </c>
      <c r="Z2" s="98" t="s">
        <v>79</v>
      </c>
      <c r="AA2" s="98" t="s">
        <v>10</v>
      </c>
      <c r="AB2" s="98"/>
      <c r="AC2" s="99"/>
    </row>
    <row r="3" spans="1:29">
      <c r="A3" s="21" t="s">
        <v>80</v>
      </c>
      <c r="C3" s="1"/>
      <c r="E3" s="21" t="s">
        <v>174</v>
      </c>
      <c r="F3" s="1"/>
      <c r="Y3" s="97" t="s">
        <v>13</v>
      </c>
      <c r="Z3" s="98" t="s">
        <v>81</v>
      </c>
      <c r="AA3" s="98" t="s">
        <v>10</v>
      </c>
      <c r="AB3" s="98" t="s">
        <v>15</v>
      </c>
      <c r="AC3" s="99" t="s">
        <v>16</v>
      </c>
    </row>
    <row r="4" spans="1:29">
      <c r="B4" s="1"/>
      <c r="C4" s="1"/>
      <c r="D4" s="1"/>
      <c r="E4" s="1"/>
      <c r="F4" s="1"/>
      <c r="Y4" s="97" t="s">
        <v>17</v>
      </c>
      <c r="Z4" s="98" t="s">
        <v>82</v>
      </c>
      <c r="AA4" s="98" t="s">
        <v>10</v>
      </c>
      <c r="AB4" s="98"/>
      <c r="AC4" s="99"/>
    </row>
    <row r="5" spans="1:29">
      <c r="A5" s="21" t="s">
        <v>6</v>
      </c>
      <c r="B5" s="1"/>
      <c r="C5" s="1"/>
      <c r="D5" s="1"/>
      <c r="E5" s="1"/>
      <c r="F5" s="1"/>
      <c r="Y5" s="97" t="s">
        <v>23</v>
      </c>
      <c r="Z5" s="98" t="s">
        <v>81</v>
      </c>
      <c r="AA5" s="98" t="s">
        <v>10</v>
      </c>
      <c r="AB5" s="98" t="s">
        <v>15</v>
      </c>
      <c r="AC5" s="99" t="s">
        <v>16</v>
      </c>
    </row>
    <row r="6" spans="1:29">
      <c r="A6" s="21" t="s">
        <v>11</v>
      </c>
      <c r="B6" s="1"/>
      <c r="C6" s="1"/>
      <c r="D6" s="1"/>
      <c r="E6" s="1"/>
      <c r="F6" s="1"/>
    </row>
    <row r="7" spans="1:29">
      <c r="A7" s="21"/>
      <c r="B7" s="1"/>
      <c r="C7" s="1"/>
      <c r="D7" s="1"/>
      <c r="E7" s="1"/>
      <c r="F7" s="1"/>
    </row>
    <row r="8" spans="1:29" ht="14.25" thickBot="1">
      <c r="A8" s="1" t="s">
        <v>83</v>
      </c>
      <c r="B8" s="4" t="s">
        <v>202</v>
      </c>
    </row>
    <row r="9" spans="1:29" ht="13.5" thickTop="1">
      <c r="A9" s="9" t="s">
        <v>84</v>
      </c>
      <c r="B9" s="10" t="s">
        <v>85</v>
      </c>
      <c r="C9" s="10" t="s">
        <v>86</v>
      </c>
      <c r="D9" s="10" t="s">
        <v>87</v>
      </c>
      <c r="E9" s="18" t="s">
        <v>88</v>
      </c>
      <c r="F9" s="19" t="s">
        <v>89</v>
      </c>
    </row>
    <row r="10" spans="1:29" ht="13.5" thickBot="1">
      <c r="A10" s="14"/>
      <c r="B10" s="15" t="s">
        <v>90</v>
      </c>
      <c r="C10" s="15" t="s">
        <v>36</v>
      </c>
      <c r="D10" s="15"/>
      <c r="E10" s="15" t="s">
        <v>87</v>
      </c>
      <c r="F10" s="20" t="s">
        <v>87</v>
      </c>
    </row>
    <row r="11" spans="1:29" ht="13.5" thickTop="1"/>
    <row r="12" spans="1:29">
      <c r="A12" s="1" t="s">
        <v>91</v>
      </c>
      <c r="B12" s="6">
        <f>Prehlad!H22</f>
        <v>0</v>
      </c>
      <c r="C12" s="6">
        <f>Prehlad!I22</f>
        <v>0</v>
      </c>
      <c r="D12" s="6">
        <f>Prehlad!J22</f>
        <v>0</v>
      </c>
      <c r="E12" s="7">
        <f>Prehlad!L22</f>
        <v>0</v>
      </c>
      <c r="F12" s="5">
        <f>Prehlad!N22</f>
        <v>9.0167199999999994</v>
      </c>
    </row>
    <row r="13" spans="1:29">
      <c r="A13" s="1" t="s">
        <v>92</v>
      </c>
      <c r="B13" s="6">
        <f>Prehlad!H32</f>
        <v>0</v>
      </c>
      <c r="C13" s="6">
        <f>Prehlad!I32</f>
        <v>0</v>
      </c>
      <c r="D13" s="6">
        <f>Prehlad!J32</f>
        <v>0</v>
      </c>
      <c r="E13" s="7">
        <f>Prehlad!L32</f>
        <v>102.16143210000001</v>
      </c>
      <c r="F13" s="5">
        <f>Prehlad!N32</f>
        <v>0</v>
      </c>
    </row>
    <row r="14" spans="1:29">
      <c r="A14" s="1" t="s">
        <v>93</v>
      </c>
      <c r="B14" s="6">
        <f>Prehlad!H59</f>
        <v>0</v>
      </c>
      <c r="C14" s="6">
        <f>Prehlad!I59</f>
        <v>0</v>
      </c>
      <c r="D14" s="6">
        <f>Prehlad!J59</f>
        <v>0</v>
      </c>
      <c r="E14" s="7">
        <f>Prehlad!L59</f>
        <v>9.5257870999999987</v>
      </c>
      <c r="F14" s="5">
        <f>Prehlad!N59</f>
        <v>0</v>
      </c>
    </row>
    <row r="15" spans="1:29">
      <c r="A15" s="1" t="s">
        <v>94</v>
      </c>
      <c r="B15" s="6">
        <f>Prehlad!H61</f>
        <v>0</v>
      </c>
      <c r="C15" s="6">
        <f>Prehlad!I61</f>
        <v>0</v>
      </c>
      <c r="D15" s="6">
        <f>Prehlad!J61</f>
        <v>0</v>
      </c>
      <c r="E15" s="7">
        <f>Prehlad!L61</f>
        <v>111.68721920000002</v>
      </c>
      <c r="F15" s="5">
        <f>Prehlad!N61</f>
        <v>9.0167199999999994</v>
      </c>
    </row>
    <row r="18" spans="1:6">
      <c r="A18" s="21" t="s">
        <v>95</v>
      </c>
      <c r="B18" s="131">
        <f>Prehlad!H63</f>
        <v>0</v>
      </c>
      <c r="C18" s="131">
        <f>Prehlad!I63</f>
        <v>0</v>
      </c>
      <c r="D18" s="131">
        <f>Prehlad!J63</f>
        <v>0</v>
      </c>
      <c r="E18" s="7">
        <f>Prehlad!L63</f>
        <v>111.68721920000002</v>
      </c>
      <c r="F18" s="5">
        <f>Prehlad!N63</f>
        <v>9.0167199999999994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BreakPreview" zoomScaleNormal="100" zoomScaleSheetLayoutView="100" workbookViewId="0">
      <pane ySplit="10" topLeftCell="A53" activePane="bottomLeft" state="frozen"/>
      <selection pane="bottomLeft" activeCell="G14" sqref="G14:G21"/>
    </sheetView>
  </sheetViews>
  <sheetFormatPr defaultColWidth="9.140625" defaultRowHeight="12.75"/>
  <cols>
    <col min="1" max="1" width="4.140625" style="107" customWidth="1"/>
    <col min="2" max="2" width="5" style="108" customWidth="1"/>
    <col min="3" max="3" width="13" style="109" customWidth="1"/>
    <col min="4" max="4" width="35.7109375" style="114" customWidth="1"/>
    <col min="5" max="5" width="10.7109375" style="111" customWidth="1"/>
    <col min="6" max="6" width="5.28515625" style="110" customWidth="1"/>
    <col min="7" max="7" width="9.7109375" style="112" customWidth="1"/>
    <col min="8" max="9" width="9.7109375" style="112" hidden="1" customWidth="1"/>
    <col min="10" max="10" width="10.7109375" style="112" customWidth="1"/>
    <col min="11" max="11" width="7.42578125" style="113" hidden="1" customWidth="1"/>
    <col min="12" max="12" width="8.28515625" style="113" hidden="1" customWidth="1"/>
    <col min="13" max="13" width="9.140625" style="111" hidden="1" customWidth="1"/>
    <col min="14" max="14" width="7" style="111" hidden="1" customWidth="1"/>
    <col min="15" max="16384" width="9.140625" style="1"/>
  </cols>
  <sheetData>
    <row r="1" spans="1:17">
      <c r="A1" s="21" t="s">
        <v>76</v>
      </c>
      <c r="B1" s="1"/>
      <c r="C1" s="1"/>
      <c r="D1" s="1"/>
      <c r="E1" s="21" t="s">
        <v>77</v>
      </c>
      <c r="F1" s="1"/>
      <c r="G1" s="6"/>
      <c r="H1" s="1"/>
      <c r="I1" s="1"/>
      <c r="J1" s="6"/>
      <c r="K1" s="7"/>
      <c r="L1" s="1"/>
      <c r="M1" s="1"/>
      <c r="N1" s="1"/>
    </row>
    <row r="2" spans="1:17">
      <c r="A2" s="21" t="s">
        <v>200</v>
      </c>
      <c r="B2" s="1"/>
      <c r="C2" s="1"/>
      <c r="D2" s="1"/>
      <c r="E2" s="21" t="s">
        <v>78</v>
      </c>
      <c r="F2" s="1"/>
      <c r="G2" s="6"/>
      <c r="H2" s="8"/>
      <c r="I2" s="1"/>
      <c r="J2" s="6"/>
      <c r="K2" s="7"/>
      <c r="L2" s="1"/>
      <c r="M2" s="1"/>
      <c r="N2" s="1"/>
    </row>
    <row r="3" spans="1:17">
      <c r="A3" s="21" t="s">
        <v>80</v>
      </c>
      <c r="B3" s="1"/>
      <c r="C3" s="1"/>
      <c r="D3" s="1"/>
      <c r="E3" s="21" t="s">
        <v>174</v>
      </c>
      <c r="F3" s="1"/>
      <c r="G3" s="6"/>
      <c r="H3" s="1"/>
      <c r="I3" s="1"/>
      <c r="J3" s="6"/>
      <c r="K3" s="7"/>
      <c r="L3" s="1"/>
      <c r="M3" s="1"/>
      <c r="N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>
      <c r="A5" s="2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>
      <c r="A6" s="21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4.25" thickBot="1">
      <c r="A8" s="1" t="s">
        <v>83</v>
      </c>
      <c r="B8" s="2"/>
      <c r="C8" s="3"/>
      <c r="D8" s="4"/>
      <c r="E8" s="5"/>
      <c r="F8" s="1"/>
      <c r="G8" s="6"/>
      <c r="H8" s="6"/>
      <c r="I8" s="6"/>
      <c r="J8" s="6"/>
      <c r="K8" s="7"/>
      <c r="L8" s="7"/>
      <c r="M8" s="5"/>
      <c r="N8" s="5"/>
    </row>
    <row r="9" spans="1:17" ht="13.5" thickTop="1">
      <c r="A9" s="9" t="s">
        <v>96</v>
      </c>
      <c r="B9" s="10" t="s">
        <v>97</v>
      </c>
      <c r="C9" s="10" t="s">
        <v>98</v>
      </c>
      <c r="D9" s="10" t="s">
        <v>99</v>
      </c>
      <c r="E9" s="10" t="s">
        <v>100</v>
      </c>
      <c r="F9" s="10" t="s">
        <v>101</v>
      </c>
      <c r="G9" s="10" t="s">
        <v>102</v>
      </c>
      <c r="H9" s="10" t="s">
        <v>85</v>
      </c>
      <c r="I9" s="10" t="s">
        <v>86</v>
      </c>
      <c r="J9" s="10" t="s">
        <v>87</v>
      </c>
      <c r="K9" s="11" t="s">
        <v>88</v>
      </c>
      <c r="L9" s="12"/>
      <c r="M9" s="13" t="s">
        <v>89</v>
      </c>
      <c r="N9" s="12"/>
    </row>
    <row r="10" spans="1:17" ht="13.5" thickBot="1">
      <c r="A10" s="14" t="s">
        <v>103</v>
      </c>
      <c r="B10" s="15" t="s">
        <v>104</v>
      </c>
      <c r="C10" s="16"/>
      <c r="D10" s="15" t="s">
        <v>105</v>
      </c>
      <c r="E10" s="15" t="s">
        <v>106</v>
      </c>
      <c r="F10" s="15" t="s">
        <v>107</v>
      </c>
      <c r="G10" s="15" t="s">
        <v>108</v>
      </c>
      <c r="H10" s="15" t="s">
        <v>90</v>
      </c>
      <c r="I10" s="15" t="s">
        <v>36</v>
      </c>
      <c r="J10" s="15"/>
      <c r="K10" s="15" t="s">
        <v>102</v>
      </c>
      <c r="L10" s="15" t="s">
        <v>87</v>
      </c>
      <c r="M10" s="17" t="s">
        <v>102</v>
      </c>
      <c r="N10" s="15" t="s">
        <v>87</v>
      </c>
    </row>
    <row r="11" spans="1:17" ht="13.5" thickTop="1"/>
    <row r="12" spans="1:17">
      <c r="B12" s="124" t="s">
        <v>109</v>
      </c>
    </row>
    <row r="13" spans="1:17">
      <c r="B13" s="109" t="s">
        <v>91</v>
      </c>
    </row>
    <row r="14" spans="1:17" ht="25.5">
      <c r="A14" s="107">
        <v>1</v>
      </c>
      <c r="B14" s="108" t="s">
        <v>110</v>
      </c>
      <c r="C14" s="109" t="s">
        <v>111</v>
      </c>
      <c r="D14" s="114" t="s">
        <v>112</v>
      </c>
      <c r="E14" s="111">
        <v>8.0399999999999991</v>
      </c>
      <c r="F14" s="110" t="s">
        <v>113</v>
      </c>
      <c r="H14" s="112">
        <f t="shared" ref="H14:H21" si="0">ROUND(E14*G14, 2)</f>
        <v>0</v>
      </c>
      <c r="J14" s="112">
        <f t="shared" ref="J14:J21" si="1">ROUND(E14*G14, 2)</f>
        <v>0</v>
      </c>
      <c r="M14" s="111">
        <v>9.8000000000000004E-2</v>
      </c>
      <c r="N14" s="111">
        <f>E14*M14</f>
        <v>0.78791999999999995</v>
      </c>
      <c r="Q14" s="1">
        <f t="shared" ref="Q14:Q59" si="2">E14*G14</f>
        <v>0</v>
      </c>
    </row>
    <row r="15" spans="1:17" ht="25.5">
      <c r="A15" s="107">
        <v>2</v>
      </c>
      <c r="B15" s="108" t="s">
        <v>110</v>
      </c>
      <c r="C15" s="109" t="s">
        <v>114</v>
      </c>
      <c r="D15" s="114" t="s">
        <v>115</v>
      </c>
      <c r="E15" s="111">
        <v>4.8</v>
      </c>
      <c r="F15" s="110" t="s">
        <v>113</v>
      </c>
      <c r="H15" s="112">
        <f t="shared" si="0"/>
        <v>0</v>
      </c>
      <c r="J15" s="112">
        <f t="shared" si="1"/>
        <v>0</v>
      </c>
      <c r="M15" s="111">
        <v>0.18099999999999999</v>
      </c>
      <c r="N15" s="111">
        <f>E15*M15</f>
        <v>0.86879999999999991</v>
      </c>
      <c r="Q15" s="1">
        <f t="shared" si="2"/>
        <v>0</v>
      </c>
    </row>
    <row r="16" spans="1:17">
      <c r="A16" s="107">
        <v>3</v>
      </c>
      <c r="B16" s="108" t="s">
        <v>116</v>
      </c>
      <c r="C16" s="109" t="s">
        <v>117</v>
      </c>
      <c r="D16" s="114" t="s">
        <v>118</v>
      </c>
      <c r="E16" s="111">
        <v>32</v>
      </c>
      <c r="F16" s="110" t="s">
        <v>119</v>
      </c>
      <c r="H16" s="112">
        <f t="shared" si="0"/>
        <v>0</v>
      </c>
      <c r="J16" s="112">
        <f t="shared" si="1"/>
        <v>0</v>
      </c>
      <c r="M16" s="111">
        <v>0.23</v>
      </c>
      <c r="N16" s="111">
        <f>E16*M16</f>
        <v>7.36</v>
      </c>
      <c r="Q16" s="1">
        <f t="shared" si="2"/>
        <v>0</v>
      </c>
    </row>
    <row r="17" spans="1:17" ht="25.5">
      <c r="A17" s="107">
        <v>4</v>
      </c>
      <c r="B17" s="108" t="s">
        <v>120</v>
      </c>
      <c r="C17" s="109" t="s">
        <v>121</v>
      </c>
      <c r="D17" s="114" t="s">
        <v>122</v>
      </c>
      <c r="E17" s="111">
        <v>20.25</v>
      </c>
      <c r="F17" s="110" t="s">
        <v>123</v>
      </c>
      <c r="H17" s="112">
        <f t="shared" si="0"/>
        <v>0</v>
      </c>
      <c r="J17" s="112">
        <f t="shared" si="1"/>
        <v>0</v>
      </c>
      <c r="Q17" s="1">
        <f t="shared" si="2"/>
        <v>0</v>
      </c>
    </row>
    <row r="18" spans="1:17" ht="25.5">
      <c r="A18" s="107">
        <v>5</v>
      </c>
      <c r="B18" s="108" t="s">
        <v>116</v>
      </c>
      <c r="C18" s="109" t="s">
        <v>124</v>
      </c>
      <c r="D18" s="114" t="s">
        <v>125</v>
      </c>
      <c r="E18" s="111">
        <v>20.25</v>
      </c>
      <c r="F18" s="110" t="s">
        <v>123</v>
      </c>
      <c r="H18" s="112">
        <f t="shared" si="0"/>
        <v>0</v>
      </c>
      <c r="J18" s="112">
        <f t="shared" si="1"/>
        <v>0</v>
      </c>
      <c r="Q18" s="1">
        <f t="shared" si="2"/>
        <v>0</v>
      </c>
    </row>
    <row r="19" spans="1:17" ht="25.5">
      <c r="A19" s="107">
        <v>6</v>
      </c>
      <c r="B19" s="108" t="s">
        <v>116</v>
      </c>
      <c r="C19" s="109" t="s">
        <v>177</v>
      </c>
      <c r="D19" s="114" t="s">
        <v>181</v>
      </c>
      <c r="E19" s="111">
        <f>E18*1.6</f>
        <v>32.4</v>
      </c>
      <c r="F19" s="110" t="s">
        <v>170</v>
      </c>
      <c r="H19" s="112">
        <f>ROUND(E19*G19, 2)</f>
        <v>0</v>
      </c>
      <c r="J19" s="112">
        <f t="shared" si="1"/>
        <v>0</v>
      </c>
      <c r="Q19" s="1">
        <f t="shared" si="2"/>
        <v>0</v>
      </c>
    </row>
    <row r="20" spans="1:17" ht="25.5">
      <c r="A20" s="107">
        <v>7</v>
      </c>
      <c r="B20" s="108" t="s">
        <v>116</v>
      </c>
      <c r="C20" s="130" t="s">
        <v>178</v>
      </c>
      <c r="D20" s="114" t="s">
        <v>182</v>
      </c>
      <c r="E20" s="111">
        <f>E18*1.6</f>
        <v>32.4</v>
      </c>
      <c r="F20" s="110" t="s">
        <v>170</v>
      </c>
      <c r="H20" s="112">
        <f>ROUND(E20*G20, 2)</f>
        <v>0</v>
      </c>
      <c r="J20" s="112">
        <f t="shared" si="1"/>
        <v>0</v>
      </c>
      <c r="Q20" s="1">
        <f t="shared" si="2"/>
        <v>0</v>
      </c>
    </row>
    <row r="21" spans="1:17" ht="25.5">
      <c r="A21" s="107">
        <v>8</v>
      </c>
      <c r="B21" s="108" t="s">
        <v>120</v>
      </c>
      <c r="C21" s="109" t="s">
        <v>126</v>
      </c>
      <c r="D21" s="114" t="s">
        <v>127</v>
      </c>
      <c r="E21" s="111">
        <v>5.5</v>
      </c>
      <c r="F21" s="110" t="s">
        <v>113</v>
      </c>
      <c r="H21" s="112">
        <f t="shared" si="0"/>
        <v>0</v>
      </c>
      <c r="J21" s="112">
        <f t="shared" si="1"/>
        <v>0</v>
      </c>
      <c r="Q21" s="1">
        <f t="shared" si="2"/>
        <v>0</v>
      </c>
    </row>
    <row r="22" spans="1:17">
      <c r="D22" s="125" t="s">
        <v>128</v>
      </c>
      <c r="E22" s="126">
        <f>J22</f>
        <v>0</v>
      </c>
      <c r="H22" s="126">
        <f>SUM(H12:H21)</f>
        <v>0</v>
      </c>
      <c r="I22" s="126">
        <f>SUM(I12:I21)</f>
        <v>0</v>
      </c>
      <c r="J22" s="126">
        <f>SUM(J12:J21)</f>
        <v>0</v>
      </c>
      <c r="L22" s="127">
        <f>SUM(L12:L21)</f>
        <v>0</v>
      </c>
      <c r="N22" s="128">
        <f>SUM(N12:N21)</f>
        <v>9.0167199999999994</v>
      </c>
      <c r="Q22" s="1">
        <f t="shared" si="2"/>
        <v>0</v>
      </c>
    </row>
    <row r="23" spans="1:17">
      <c r="Q23" s="1">
        <f t="shared" si="2"/>
        <v>0</v>
      </c>
    </row>
    <row r="24" spans="1:17">
      <c r="B24" s="109" t="s">
        <v>92</v>
      </c>
      <c r="Q24" s="1">
        <f t="shared" si="2"/>
        <v>0</v>
      </c>
    </row>
    <row r="25" spans="1:17">
      <c r="A25" s="107">
        <v>9</v>
      </c>
      <c r="B25" s="108" t="s">
        <v>110</v>
      </c>
      <c r="C25" s="109" t="s">
        <v>129</v>
      </c>
      <c r="D25" s="114" t="s">
        <v>130</v>
      </c>
      <c r="E25" s="111">
        <v>103.4</v>
      </c>
      <c r="F25" s="110" t="s">
        <v>113</v>
      </c>
      <c r="H25" s="112">
        <f t="shared" ref="H25:H30" si="3">ROUND(E25*G25, 2)</f>
        <v>0</v>
      </c>
      <c r="J25" s="112">
        <f t="shared" ref="J25:J31" si="4">ROUND(E25*G25, 2)</f>
        <v>0</v>
      </c>
      <c r="K25" s="113">
        <v>0.33445999999999998</v>
      </c>
      <c r="L25" s="113">
        <f t="shared" ref="L25:L31" si="5">E25*K25</f>
        <v>34.583163999999996</v>
      </c>
      <c r="Q25" s="1">
        <f t="shared" si="2"/>
        <v>0</v>
      </c>
    </row>
    <row r="26" spans="1:17">
      <c r="A26" s="107">
        <v>10</v>
      </c>
      <c r="B26" s="108" t="s">
        <v>110</v>
      </c>
      <c r="C26" s="109" t="s">
        <v>131</v>
      </c>
      <c r="D26" s="114" t="s">
        <v>132</v>
      </c>
      <c r="E26" s="111">
        <v>103.4</v>
      </c>
      <c r="F26" s="110" t="s">
        <v>113</v>
      </c>
      <c r="H26" s="112">
        <f t="shared" si="3"/>
        <v>0</v>
      </c>
      <c r="J26" s="112">
        <f t="shared" si="4"/>
        <v>0</v>
      </c>
      <c r="K26" s="113">
        <v>0.37080000000000002</v>
      </c>
      <c r="L26" s="113">
        <f t="shared" si="5"/>
        <v>38.340720000000005</v>
      </c>
      <c r="Q26" s="1">
        <f t="shared" si="2"/>
        <v>0</v>
      </c>
    </row>
    <row r="27" spans="1:17" ht="25.5">
      <c r="A27" s="107">
        <v>11</v>
      </c>
      <c r="B27" s="108" t="s">
        <v>110</v>
      </c>
      <c r="C27" s="109" t="s">
        <v>133</v>
      </c>
      <c r="D27" s="114" t="s">
        <v>134</v>
      </c>
      <c r="E27" s="111">
        <v>16.07</v>
      </c>
      <c r="F27" s="110" t="s">
        <v>113</v>
      </c>
      <c r="H27" s="112">
        <f t="shared" si="3"/>
        <v>0</v>
      </c>
      <c r="J27" s="112">
        <f t="shared" si="4"/>
        <v>0</v>
      </c>
      <c r="K27" s="113">
        <v>6.0999999999999997E-4</v>
      </c>
      <c r="L27" s="113">
        <f t="shared" si="5"/>
        <v>9.8026999999999993E-3</v>
      </c>
      <c r="Q27" s="1">
        <f t="shared" si="2"/>
        <v>0</v>
      </c>
    </row>
    <row r="28" spans="1:17">
      <c r="A28" s="107">
        <v>12</v>
      </c>
      <c r="B28" s="108" t="s">
        <v>110</v>
      </c>
      <c r="C28" s="109" t="s">
        <v>135</v>
      </c>
      <c r="D28" s="114" t="s">
        <v>136</v>
      </c>
      <c r="E28" s="111">
        <v>8.0399999999999991</v>
      </c>
      <c r="F28" s="110" t="s">
        <v>113</v>
      </c>
      <c r="H28" s="112">
        <f t="shared" si="3"/>
        <v>0</v>
      </c>
      <c r="J28" s="112">
        <f t="shared" si="4"/>
        <v>0</v>
      </c>
      <c r="K28" s="113">
        <v>0.12341000000000001</v>
      </c>
      <c r="L28" s="113">
        <f t="shared" si="5"/>
        <v>0.99221639999999989</v>
      </c>
      <c r="Q28" s="1">
        <f t="shared" si="2"/>
        <v>0</v>
      </c>
    </row>
    <row r="29" spans="1:17" ht="25.5">
      <c r="A29" s="107">
        <v>13</v>
      </c>
      <c r="B29" s="108" t="s">
        <v>110</v>
      </c>
      <c r="C29" s="109" t="s">
        <v>137</v>
      </c>
      <c r="D29" s="114" t="s">
        <v>138</v>
      </c>
      <c r="E29" s="111">
        <v>4.8</v>
      </c>
      <c r="F29" s="110" t="s">
        <v>113</v>
      </c>
      <c r="H29" s="112">
        <f t="shared" si="3"/>
        <v>0</v>
      </c>
      <c r="J29" s="112">
        <f t="shared" si="4"/>
        <v>0</v>
      </c>
      <c r="K29" s="113">
        <v>0.17246</v>
      </c>
      <c r="L29" s="113">
        <f t="shared" si="5"/>
        <v>0.82780799999999999</v>
      </c>
      <c r="Q29" s="1">
        <f t="shared" si="2"/>
        <v>0</v>
      </c>
    </row>
    <row r="30" spans="1:17" ht="25.5">
      <c r="A30" s="107">
        <v>14</v>
      </c>
      <c r="B30" s="108" t="s">
        <v>110</v>
      </c>
      <c r="C30" s="109" t="s">
        <v>139</v>
      </c>
      <c r="D30" s="114" t="s">
        <v>140</v>
      </c>
      <c r="E30" s="111">
        <v>103.4</v>
      </c>
      <c r="F30" s="110" t="s">
        <v>113</v>
      </c>
      <c r="H30" s="112">
        <f t="shared" si="3"/>
        <v>0</v>
      </c>
      <c r="J30" s="112">
        <f t="shared" si="4"/>
        <v>0</v>
      </c>
      <c r="K30" s="113">
        <v>7.3999999999999996E-2</v>
      </c>
      <c r="L30" s="113">
        <f t="shared" si="5"/>
        <v>7.6516000000000002</v>
      </c>
      <c r="Q30" s="1">
        <f t="shared" si="2"/>
        <v>0</v>
      </c>
    </row>
    <row r="31" spans="1:17">
      <c r="A31" s="107">
        <v>15</v>
      </c>
      <c r="B31" s="108" t="s">
        <v>141</v>
      </c>
      <c r="C31" s="109" t="s">
        <v>142</v>
      </c>
      <c r="D31" s="114" t="s">
        <v>175</v>
      </c>
      <c r="E31" s="111">
        <v>106.502</v>
      </c>
      <c r="F31" s="110" t="s">
        <v>113</v>
      </c>
      <c r="I31" s="112">
        <f>ROUND(E31*G31, 2)</f>
        <v>0</v>
      </c>
      <c r="J31" s="112">
        <f t="shared" si="4"/>
        <v>0</v>
      </c>
      <c r="K31" s="113">
        <v>0.1855</v>
      </c>
      <c r="L31" s="113">
        <f t="shared" si="5"/>
        <v>19.756121</v>
      </c>
      <c r="Q31" s="1">
        <f t="shared" si="2"/>
        <v>0</v>
      </c>
    </row>
    <row r="32" spans="1:17">
      <c r="D32" s="125" t="s">
        <v>143</v>
      </c>
      <c r="E32" s="126">
        <f>J32</f>
        <v>0</v>
      </c>
      <c r="H32" s="126">
        <f>SUM(H24:H31)</f>
        <v>0</v>
      </c>
      <c r="I32" s="126">
        <f>SUM(I24:I31)</f>
        <v>0</v>
      </c>
      <c r="J32" s="126">
        <f>SUM(J24:J31)</f>
        <v>0</v>
      </c>
      <c r="L32" s="127">
        <f>SUM(L24:L31)</f>
        <v>102.16143210000001</v>
      </c>
      <c r="N32" s="128">
        <f>SUM(N24:N31)</f>
        <v>0</v>
      </c>
      <c r="Q32" s="1">
        <f t="shared" si="2"/>
        <v>0</v>
      </c>
    </row>
    <row r="33" spans="1:17">
      <c r="Q33" s="1">
        <f t="shared" si="2"/>
        <v>0</v>
      </c>
    </row>
    <row r="34" spans="1:17">
      <c r="B34" s="109" t="s">
        <v>93</v>
      </c>
      <c r="Q34" s="1">
        <f t="shared" si="2"/>
        <v>0</v>
      </c>
    </row>
    <row r="35" spans="1:17" ht="25.5">
      <c r="A35" s="107">
        <v>16</v>
      </c>
      <c r="B35" s="108" t="s">
        <v>110</v>
      </c>
      <c r="C35" s="109" t="s">
        <v>144</v>
      </c>
      <c r="D35" s="114" t="s">
        <v>145</v>
      </c>
      <c r="E35" s="111">
        <v>3</v>
      </c>
      <c r="F35" s="110" t="s">
        <v>146</v>
      </c>
      <c r="H35" s="112">
        <f>ROUND(E35*G35, 2)</f>
        <v>0</v>
      </c>
      <c r="J35" s="112">
        <f t="shared" ref="J35:J54" si="6">ROUND(E35*G35, 2)</f>
        <v>0</v>
      </c>
      <c r="K35" s="113">
        <v>0.2457</v>
      </c>
      <c r="L35" s="113">
        <f t="shared" ref="L35:L50" si="7">E35*K35</f>
        <v>0.73709999999999998</v>
      </c>
      <c r="Q35" s="1">
        <f t="shared" si="2"/>
        <v>0</v>
      </c>
    </row>
    <row r="36" spans="1:17">
      <c r="A36" s="107">
        <v>17</v>
      </c>
      <c r="B36" s="108" t="s">
        <v>141</v>
      </c>
      <c r="C36" s="109" t="s">
        <v>147</v>
      </c>
      <c r="D36" s="114" t="s">
        <v>148</v>
      </c>
      <c r="E36" s="111">
        <v>1</v>
      </c>
      <c r="F36" s="110" t="s">
        <v>146</v>
      </c>
      <c r="I36" s="112">
        <f>ROUND(E36*G36, 2)</f>
        <v>0</v>
      </c>
      <c r="J36" s="112">
        <f t="shared" si="6"/>
        <v>0</v>
      </c>
      <c r="K36" s="113">
        <v>2.0999999999999999E-3</v>
      </c>
      <c r="L36" s="113">
        <f t="shared" si="7"/>
        <v>2.0999999999999999E-3</v>
      </c>
      <c r="Q36" s="1">
        <f t="shared" si="2"/>
        <v>0</v>
      </c>
    </row>
    <row r="37" spans="1:17">
      <c r="A37" s="107">
        <v>18</v>
      </c>
      <c r="B37" s="108" t="s">
        <v>141</v>
      </c>
      <c r="C37" s="109" t="s">
        <v>149</v>
      </c>
      <c r="D37" s="114" t="s">
        <v>150</v>
      </c>
      <c r="E37" s="111">
        <v>1</v>
      </c>
      <c r="F37" s="110" t="s">
        <v>146</v>
      </c>
      <c r="I37" s="112">
        <f>ROUND(E37*G37, 2)</f>
        <v>0</v>
      </c>
      <c r="J37" s="112">
        <f t="shared" si="6"/>
        <v>0</v>
      </c>
      <c r="K37" s="113">
        <v>3.0000000000000001E-3</v>
      </c>
      <c r="L37" s="113">
        <f t="shared" si="7"/>
        <v>3.0000000000000001E-3</v>
      </c>
      <c r="Q37" s="1">
        <f t="shared" si="2"/>
        <v>0</v>
      </c>
    </row>
    <row r="38" spans="1:17">
      <c r="A38" s="107">
        <v>19</v>
      </c>
      <c r="B38" s="108" t="s">
        <v>141</v>
      </c>
      <c r="C38" s="109" t="s">
        <v>151</v>
      </c>
      <c r="D38" s="114" t="s">
        <v>152</v>
      </c>
      <c r="E38" s="111">
        <v>1</v>
      </c>
      <c r="F38" s="110" t="s">
        <v>146</v>
      </c>
      <c r="I38" s="112">
        <f>ROUND(E38*G38, 2)</f>
        <v>0</v>
      </c>
      <c r="J38" s="112">
        <f t="shared" si="6"/>
        <v>0</v>
      </c>
      <c r="K38" s="113">
        <v>3.0999999999999999E-3</v>
      </c>
      <c r="L38" s="113">
        <f t="shared" si="7"/>
        <v>3.0999999999999999E-3</v>
      </c>
      <c r="Q38" s="1">
        <f t="shared" si="2"/>
        <v>0</v>
      </c>
    </row>
    <row r="39" spans="1:17">
      <c r="A39" s="107">
        <v>20</v>
      </c>
      <c r="B39" s="108" t="s">
        <v>141</v>
      </c>
      <c r="C39" s="109" t="s">
        <v>153</v>
      </c>
      <c r="D39" s="114" t="s">
        <v>154</v>
      </c>
      <c r="E39" s="111">
        <v>6</v>
      </c>
      <c r="F39" s="110" t="s">
        <v>146</v>
      </c>
      <c r="I39" s="112">
        <f>ROUND(E39*G39, 2)</f>
        <v>0</v>
      </c>
      <c r="J39" s="112">
        <f t="shared" si="6"/>
        <v>0</v>
      </c>
      <c r="K39" s="113">
        <v>3.0000000000000001E-3</v>
      </c>
      <c r="L39" s="113">
        <f t="shared" si="7"/>
        <v>1.8000000000000002E-2</v>
      </c>
      <c r="Q39" s="1">
        <f t="shared" si="2"/>
        <v>0</v>
      </c>
    </row>
    <row r="40" spans="1:17">
      <c r="A40" s="107">
        <v>21</v>
      </c>
      <c r="B40" s="108" t="s">
        <v>141</v>
      </c>
      <c r="C40" s="109" t="s">
        <v>155</v>
      </c>
      <c r="D40" s="114" t="s">
        <v>156</v>
      </c>
      <c r="E40" s="111">
        <v>1</v>
      </c>
      <c r="F40" s="110" t="s">
        <v>157</v>
      </c>
      <c r="I40" s="112">
        <f>ROUND(E40*G40, 2)</f>
        <v>0</v>
      </c>
      <c r="J40" s="112">
        <f t="shared" si="6"/>
        <v>0</v>
      </c>
      <c r="K40" s="113">
        <v>7.0000000000000001E-3</v>
      </c>
      <c r="L40" s="113">
        <f t="shared" si="7"/>
        <v>7.0000000000000001E-3</v>
      </c>
      <c r="Q40" s="1">
        <f t="shared" si="2"/>
        <v>0</v>
      </c>
    </row>
    <row r="41" spans="1:17" ht="25.5">
      <c r="A41" s="107">
        <v>22</v>
      </c>
      <c r="B41" s="108" t="s">
        <v>110</v>
      </c>
      <c r="C41" s="109" t="s">
        <v>158</v>
      </c>
      <c r="D41" s="114" t="s">
        <v>159</v>
      </c>
      <c r="E41" s="111">
        <v>3</v>
      </c>
      <c r="F41" s="110" t="s">
        <v>146</v>
      </c>
      <c r="H41" s="112">
        <f>ROUND(E41*G41, 2)</f>
        <v>0</v>
      </c>
      <c r="J41" s="112">
        <f t="shared" si="6"/>
        <v>0</v>
      </c>
      <c r="K41" s="113">
        <v>0.10940999999999999</v>
      </c>
      <c r="L41" s="113">
        <f t="shared" si="7"/>
        <v>0.32822999999999997</v>
      </c>
      <c r="Q41" s="1">
        <f t="shared" si="2"/>
        <v>0</v>
      </c>
    </row>
    <row r="42" spans="1:17">
      <c r="A42" s="107">
        <v>23</v>
      </c>
      <c r="B42" s="108" t="s">
        <v>141</v>
      </c>
      <c r="C42" s="109" t="s">
        <v>160</v>
      </c>
      <c r="D42" s="114" t="s">
        <v>176</v>
      </c>
      <c r="E42" s="111">
        <v>10.5</v>
      </c>
      <c r="F42" s="110" t="s">
        <v>119</v>
      </c>
      <c r="I42" s="112">
        <f>ROUND(E42*G42, 2)</f>
        <v>0</v>
      </c>
      <c r="J42" s="112">
        <f t="shared" si="6"/>
        <v>0</v>
      </c>
      <c r="K42" s="113">
        <v>2E-3</v>
      </c>
      <c r="L42" s="113">
        <f t="shared" si="7"/>
        <v>2.1000000000000001E-2</v>
      </c>
      <c r="Q42" s="1">
        <f t="shared" si="2"/>
        <v>0</v>
      </c>
    </row>
    <row r="43" spans="1:17">
      <c r="A43" s="107">
        <v>24</v>
      </c>
      <c r="B43" s="108" t="s">
        <v>110</v>
      </c>
      <c r="C43" s="109" t="s">
        <v>183</v>
      </c>
      <c r="D43" s="114" t="s">
        <v>184</v>
      </c>
      <c r="E43" s="111">
        <v>8.66</v>
      </c>
      <c r="F43" s="110" t="s">
        <v>113</v>
      </c>
      <c r="H43" s="112">
        <f t="shared" ref="H43" si="8">ROUND(E43*G43, 2)</f>
        <v>0</v>
      </c>
      <c r="J43" s="112">
        <f t="shared" si="6"/>
        <v>0</v>
      </c>
      <c r="Q43" s="1">
        <f t="shared" si="2"/>
        <v>0</v>
      </c>
    </row>
    <row r="44" spans="1:17">
      <c r="A44" s="107">
        <v>25</v>
      </c>
      <c r="B44" s="108" t="s">
        <v>110</v>
      </c>
      <c r="C44" s="109" t="s">
        <v>185</v>
      </c>
      <c r="D44" s="114" t="s">
        <v>186</v>
      </c>
      <c r="E44" s="111">
        <v>8.66</v>
      </c>
      <c r="F44" s="110" t="s">
        <v>113</v>
      </c>
      <c r="H44" s="112">
        <f t="shared" ref="H44" si="9">ROUND(E44*G44, 2)</f>
        <v>0</v>
      </c>
      <c r="J44" s="112">
        <f t="shared" ref="J44" si="10">ROUND(E44*G44, 2)</f>
        <v>0</v>
      </c>
      <c r="Q44" s="1">
        <f t="shared" si="2"/>
        <v>0</v>
      </c>
    </row>
    <row r="45" spans="1:17">
      <c r="A45" s="107">
        <v>26</v>
      </c>
      <c r="B45" s="108" t="s">
        <v>110</v>
      </c>
      <c r="C45" s="109" t="s">
        <v>187</v>
      </c>
      <c r="D45" s="114" t="s">
        <v>188</v>
      </c>
      <c r="E45" s="111">
        <v>8.66</v>
      </c>
      <c r="F45" s="110" t="s">
        <v>113</v>
      </c>
      <c r="H45" s="112">
        <f t="shared" ref="H45" si="11">ROUND(E45*G45, 2)</f>
        <v>0</v>
      </c>
      <c r="J45" s="112">
        <f t="shared" ref="J45" si="12">ROUND(E45*G45, 2)</f>
        <v>0</v>
      </c>
      <c r="Q45" s="1">
        <f t="shared" si="2"/>
        <v>0</v>
      </c>
    </row>
    <row r="46" spans="1:17">
      <c r="Q46" s="1">
        <f t="shared" si="2"/>
        <v>0</v>
      </c>
    </row>
    <row r="47" spans="1:17">
      <c r="Q47" s="1">
        <f t="shared" si="2"/>
        <v>0</v>
      </c>
    </row>
    <row r="48" spans="1:17" ht="25.5">
      <c r="A48" s="107">
        <v>27</v>
      </c>
      <c r="B48" s="108" t="s">
        <v>110</v>
      </c>
      <c r="C48" s="109" t="s">
        <v>161</v>
      </c>
      <c r="D48" s="114" t="s">
        <v>162</v>
      </c>
      <c r="E48" s="111">
        <v>40.5</v>
      </c>
      <c r="F48" s="110" t="s">
        <v>119</v>
      </c>
      <c r="H48" s="112">
        <f>ROUND(E48*G48, 2)</f>
        <v>0</v>
      </c>
      <c r="J48" s="112">
        <f t="shared" si="6"/>
        <v>0</v>
      </c>
      <c r="K48" s="113">
        <v>0.15554999999999999</v>
      </c>
      <c r="L48" s="113">
        <f t="shared" si="7"/>
        <v>6.2997749999999995</v>
      </c>
      <c r="Q48" s="1">
        <f t="shared" si="2"/>
        <v>0</v>
      </c>
    </row>
    <row r="49" spans="1:17">
      <c r="A49" s="107">
        <v>28</v>
      </c>
      <c r="B49" s="108" t="s">
        <v>141</v>
      </c>
      <c r="C49" s="109" t="s">
        <v>163</v>
      </c>
      <c r="D49" s="114" t="s">
        <v>164</v>
      </c>
      <c r="E49" s="111">
        <v>40.5</v>
      </c>
      <c r="F49" s="110" t="s">
        <v>146</v>
      </c>
      <c r="I49" s="112">
        <f>ROUND(E49*G49, 2)</f>
        <v>0</v>
      </c>
      <c r="J49" s="112">
        <f t="shared" si="6"/>
        <v>0</v>
      </c>
      <c r="K49" s="113">
        <v>5.1999999999999998E-2</v>
      </c>
      <c r="L49" s="113">
        <f t="shared" si="7"/>
        <v>2.1059999999999999</v>
      </c>
      <c r="Q49" s="1">
        <f t="shared" si="2"/>
        <v>0</v>
      </c>
    </row>
    <row r="50" spans="1:17" ht="25.5">
      <c r="A50" s="107">
        <v>29</v>
      </c>
      <c r="B50" s="108" t="s">
        <v>116</v>
      </c>
      <c r="C50" s="109" t="s">
        <v>165</v>
      </c>
      <c r="D50" s="114" t="s">
        <v>166</v>
      </c>
      <c r="E50" s="111">
        <v>16.07</v>
      </c>
      <c r="F50" s="110" t="s">
        <v>119</v>
      </c>
      <c r="H50" s="112">
        <f t="shared" ref="H50:H58" si="13">ROUND(E50*G50, 2)</f>
        <v>0</v>
      </c>
      <c r="J50" s="112">
        <f t="shared" si="6"/>
        <v>0</v>
      </c>
      <c r="K50" s="113">
        <v>3.0000000000000001E-5</v>
      </c>
      <c r="L50" s="113">
        <f t="shared" si="7"/>
        <v>4.8210000000000001E-4</v>
      </c>
      <c r="Q50" s="1">
        <f t="shared" si="2"/>
        <v>0</v>
      </c>
    </row>
    <row r="51" spans="1:17">
      <c r="A51" s="107">
        <v>30</v>
      </c>
      <c r="B51" s="108" t="s">
        <v>167</v>
      </c>
      <c r="C51" s="109" t="s">
        <v>168</v>
      </c>
      <c r="D51" s="114" t="s">
        <v>169</v>
      </c>
      <c r="E51" s="111">
        <v>9.0169999999999995</v>
      </c>
      <c r="F51" s="110" t="s">
        <v>170</v>
      </c>
      <c r="H51" s="112">
        <f t="shared" si="13"/>
        <v>0</v>
      </c>
      <c r="J51" s="112">
        <f t="shared" si="6"/>
        <v>0</v>
      </c>
      <c r="Q51" s="1">
        <f t="shared" si="2"/>
        <v>0</v>
      </c>
    </row>
    <row r="52" spans="1:17" ht="25.5">
      <c r="A52" s="107">
        <v>31</v>
      </c>
      <c r="B52" s="108" t="s">
        <v>167</v>
      </c>
      <c r="C52" s="109" t="s">
        <v>171</v>
      </c>
      <c r="D52" s="114" t="s">
        <v>172</v>
      </c>
      <c r="E52" s="111">
        <f>E51*6</f>
        <v>54.101999999999997</v>
      </c>
      <c r="F52" s="110" t="s">
        <v>170</v>
      </c>
      <c r="H52" s="112">
        <f t="shared" si="13"/>
        <v>0</v>
      </c>
      <c r="J52" s="112">
        <f t="shared" si="6"/>
        <v>0</v>
      </c>
      <c r="Q52" s="1">
        <f t="shared" si="2"/>
        <v>0</v>
      </c>
    </row>
    <row r="53" spans="1:17" ht="25.5">
      <c r="A53" s="107">
        <v>32</v>
      </c>
      <c r="B53" s="108" t="s">
        <v>116</v>
      </c>
      <c r="C53" s="109" t="s">
        <v>177</v>
      </c>
      <c r="D53" s="114" t="s">
        <v>179</v>
      </c>
      <c r="E53" s="111">
        <v>9.0169999999999995</v>
      </c>
      <c r="F53" s="110" t="s">
        <v>170</v>
      </c>
      <c r="H53" s="112">
        <f t="shared" si="13"/>
        <v>0</v>
      </c>
      <c r="J53" s="112">
        <f t="shared" ref="J53" si="14">ROUND(E53*G53, 2)</f>
        <v>0</v>
      </c>
      <c r="Q53" s="1">
        <f t="shared" si="2"/>
        <v>0</v>
      </c>
    </row>
    <row r="54" spans="1:17" ht="25.5">
      <c r="A54" s="107">
        <v>33</v>
      </c>
      <c r="B54" s="108" t="s">
        <v>116</v>
      </c>
      <c r="C54" s="130" t="s">
        <v>178</v>
      </c>
      <c r="D54" s="114" t="s">
        <v>180</v>
      </c>
      <c r="E54" s="111">
        <v>9.0169999999999995</v>
      </c>
      <c r="F54" s="110" t="s">
        <v>170</v>
      </c>
      <c r="H54" s="112">
        <f t="shared" si="13"/>
        <v>0</v>
      </c>
      <c r="J54" s="112">
        <f t="shared" si="6"/>
        <v>0</v>
      </c>
      <c r="Q54" s="1">
        <f t="shared" si="2"/>
        <v>0</v>
      </c>
    </row>
    <row r="55" spans="1:17" ht="25.5">
      <c r="A55" s="107">
        <v>34</v>
      </c>
      <c r="C55" s="130" t="s">
        <v>189</v>
      </c>
      <c r="D55" s="114" t="s">
        <v>193</v>
      </c>
      <c r="E55" s="111">
        <v>1</v>
      </c>
      <c r="F55" s="110" t="s">
        <v>191</v>
      </c>
      <c r="H55" s="112">
        <f t="shared" si="13"/>
        <v>0</v>
      </c>
      <c r="J55" s="112">
        <f t="shared" ref="J55" si="15">ROUND(E55*G55, 2)</f>
        <v>0</v>
      </c>
      <c r="Q55" s="1">
        <f t="shared" si="2"/>
        <v>0</v>
      </c>
    </row>
    <row r="56" spans="1:17">
      <c r="A56" s="107">
        <v>35</v>
      </c>
      <c r="C56" s="130" t="s">
        <v>190</v>
      </c>
      <c r="D56" s="114" t="s">
        <v>192</v>
      </c>
      <c r="E56" s="111">
        <v>1</v>
      </c>
      <c r="F56" s="110" t="s">
        <v>191</v>
      </c>
      <c r="H56" s="112">
        <f t="shared" si="13"/>
        <v>0</v>
      </c>
      <c r="J56" s="112">
        <f t="shared" ref="J56" si="16">ROUND(E56*G56, 2)</f>
        <v>0</v>
      </c>
      <c r="Q56" s="1">
        <f t="shared" si="2"/>
        <v>0</v>
      </c>
    </row>
    <row r="57" spans="1:17">
      <c r="A57" s="107">
        <v>36</v>
      </c>
      <c r="C57" s="130" t="s">
        <v>194</v>
      </c>
      <c r="D57" s="114" t="s">
        <v>195</v>
      </c>
      <c r="E57" s="111">
        <v>1</v>
      </c>
      <c r="F57" s="110" t="s">
        <v>191</v>
      </c>
      <c r="H57" s="112">
        <f t="shared" si="13"/>
        <v>0</v>
      </c>
      <c r="J57" s="112">
        <f t="shared" ref="J57" si="17">ROUND(E57*G57, 2)</f>
        <v>0</v>
      </c>
      <c r="Q57" s="1">
        <f t="shared" si="2"/>
        <v>0</v>
      </c>
    </row>
    <row r="58" spans="1:17">
      <c r="A58" s="107">
        <v>37</v>
      </c>
      <c r="C58" s="130" t="s">
        <v>196</v>
      </c>
      <c r="D58" s="114" t="s">
        <v>197</v>
      </c>
      <c r="E58" s="111">
        <v>1</v>
      </c>
      <c r="F58" s="110" t="s">
        <v>191</v>
      </c>
      <c r="H58" s="112">
        <f t="shared" si="13"/>
        <v>0</v>
      </c>
      <c r="J58" s="112">
        <f t="shared" ref="J58" si="18">ROUND(E58*G58, 2)</f>
        <v>0</v>
      </c>
      <c r="Q58" s="1">
        <f t="shared" si="2"/>
        <v>0</v>
      </c>
    </row>
    <row r="59" spans="1:17">
      <c r="D59" s="125" t="s">
        <v>173</v>
      </c>
      <c r="E59" s="126">
        <f>J59</f>
        <v>0</v>
      </c>
      <c r="H59" s="126">
        <f>SUM(H34:H54)</f>
        <v>0</v>
      </c>
      <c r="I59" s="126">
        <f>SUM(I34:I54)</f>
        <v>0</v>
      </c>
      <c r="J59" s="126">
        <f>SUM(J35:J58)</f>
        <v>0</v>
      </c>
      <c r="L59" s="127">
        <f>SUM(L34:L54)</f>
        <v>9.5257870999999987</v>
      </c>
      <c r="N59" s="128">
        <f>SUM(N34:N54)</f>
        <v>0</v>
      </c>
      <c r="Q59" s="1">
        <f t="shared" si="2"/>
        <v>0</v>
      </c>
    </row>
    <row r="61" spans="1:17">
      <c r="D61" s="125" t="s">
        <v>94</v>
      </c>
      <c r="E61" s="126">
        <f>J61</f>
        <v>0</v>
      </c>
      <c r="H61" s="126">
        <f>+H22+H32+H59</f>
        <v>0</v>
      </c>
      <c r="I61" s="126">
        <f>+I22+I32+I59</f>
        <v>0</v>
      </c>
      <c r="J61" s="126">
        <f>+J22+J32+J59</f>
        <v>0</v>
      </c>
      <c r="L61" s="127">
        <f>+L22+L32+L59</f>
        <v>111.68721920000002</v>
      </c>
      <c r="N61" s="128">
        <f>+N22+N32+N59</f>
        <v>9.0167199999999994</v>
      </c>
      <c r="Q61" s="1">
        <f>SUM(Q14:Q58)</f>
        <v>0</v>
      </c>
    </row>
    <row r="63" spans="1:17">
      <c r="D63" s="129" t="s">
        <v>95</v>
      </c>
      <c r="E63" s="126">
        <f>J63</f>
        <v>0</v>
      </c>
      <c r="H63" s="126">
        <f>+H61</f>
        <v>0</v>
      </c>
      <c r="I63" s="126">
        <f>+I61</f>
        <v>0</v>
      </c>
      <c r="J63" s="126">
        <f>+J61</f>
        <v>0</v>
      </c>
      <c r="L63" s="127">
        <f>+L61</f>
        <v>111.68721920000002</v>
      </c>
      <c r="N63" s="128">
        <f>+N61</f>
        <v>9.0167199999999994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Hanka Fraňová</cp:lastModifiedBy>
  <cp:lastPrinted>2015-10-28T21:52:23Z</cp:lastPrinted>
  <dcterms:created xsi:type="dcterms:W3CDTF">1999-04-06T07:39:42Z</dcterms:created>
  <dcterms:modified xsi:type="dcterms:W3CDTF">2016-02-02T14:16:40Z</dcterms:modified>
</cp:coreProperties>
</file>