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<sst xmlns="http://schemas.openxmlformats.org/spreadsheetml/2006/main" count="527" uniqueCount="256">
  <si>
    <t>KRYCÍ LIST ROZPOČTU</t>
  </si>
  <si>
    <t>Názov stavby</t>
  </si>
  <si>
    <t>MŠ Vajanského 3, Trnava</t>
  </si>
  <si>
    <t>JKSO</t>
  </si>
  <si>
    <t>801</t>
  </si>
  <si>
    <t>Kód stavby</t>
  </si>
  <si>
    <t>1549</t>
  </si>
  <si>
    <t>Názov objektu</t>
  </si>
  <si>
    <t>Statický posudok poruchy MŠ</t>
  </si>
  <si>
    <t>EČO</t>
  </si>
  <si>
    <t>Kód objektu</t>
  </si>
  <si>
    <t>15490001</t>
  </si>
  <si>
    <t>Názov časti</t>
  </si>
  <si>
    <t xml:space="preserve"> </t>
  </si>
  <si>
    <t>Miesto</t>
  </si>
  <si>
    <t>Trnava</t>
  </si>
  <si>
    <t>Kód časti</t>
  </si>
  <si>
    <t>Názov podčasti</t>
  </si>
  <si>
    <t>Kód podčasti</t>
  </si>
  <si>
    <t>IČO</t>
  </si>
  <si>
    <t>DIČ</t>
  </si>
  <si>
    <t>Objednávateľ</t>
  </si>
  <si>
    <t>Mesto Trnava</t>
  </si>
  <si>
    <t>Projektant</t>
  </si>
  <si>
    <t>Ing.Petráš</t>
  </si>
  <si>
    <t>Zhotoviteľ</t>
  </si>
  <si>
    <t>Rozpočet číslo</t>
  </si>
  <si>
    <t>Spracoval</t>
  </si>
  <si>
    <t>Dňa</t>
  </si>
  <si>
    <t>Kadlubiak</t>
  </si>
  <si>
    <t>18.12.2015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</si>
  <si>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</si>
  <si>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</si>
  <si>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</si>
  <si>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</si>
  <si>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</si>
  <si>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</si>
  <si>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</si>
  <si>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</si>
  <si>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</si>
  <si>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</si>
  <si>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</si>
  <si>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</si>
  <si>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</si>
  <si>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</si>
  <si>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</si>
  <si>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</si>
  <si>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</si>
  <si>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</si>
  <si>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</si>
  <si>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</si>
  <si>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</si>
  <si>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</si>
  <si>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</si>
  <si>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</si>
  <si>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</si>
  <si>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</si>
  <si>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</si>
  <si>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</si>
  <si>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</si>
  <si>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</si>
  <si>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</si>
  <si>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</si>
  <si>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</si>
  <si>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</si>
  <si>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</si>
  <si>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</si>
  <si>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</si>
  <si>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</si>
  <si>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</si>
  <si>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</si>
  <si>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</si>
  <si>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</si>
  <si>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</si>
  <si>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</si>
  <si>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</si>
  <si>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</si>
  <si>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</si>
  <si>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</si>
  <si>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</si>
  <si>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</si>
  <si>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</si>
  <si>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</si>
  <si>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</si>
  <si>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</si>
  <si>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</si>
  <si>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</si>
  <si>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</si>
  <si>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</si>
  <si>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</si>
  <si>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</si>
  <si>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</si>
  <si>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</si>
  <si>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</si>
  <si>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</si>
  <si>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</si>
  <si>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</si>
  <si>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</si>
  <si>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</si>
  <si>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</si>
  <si>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</si>
  <si>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</si>
  <si>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</si>
  <si>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</si>
  <si>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</si>
  <si>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</si>
  <si>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</si>
  <si>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</si>
  <si>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</si>
  <si>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</si>
  <si>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</si>
  <si>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2</t>
  </si>
  <si>
    <t>Zakladanie</t>
  </si>
  <si>
    <t>1</t>
  </si>
  <si>
    <t>K</t>
  </si>
  <si>
    <t>PK</t>
  </si>
  <si>
    <t>02-001</t>
  </si>
  <si>
    <t>Stabilizácia základov-hĺbková injektáž</t>
  </si>
  <si>
    <t>m</t>
  </si>
  <si>
    <t>02-002</t>
  </si>
  <si>
    <t>Zabudovanie špirál-istenie stavby s oceľ.špirálov</t>
  </si>
  <si>
    <t>1,0*5</t>
  </si>
  <si>
    <t>-1</t>
  </si>
  <si>
    <t>3</t>
  </si>
  <si>
    <t>002</t>
  </si>
  <si>
    <t>216904211</t>
  </si>
  <si>
    <t xml:space="preserve">Očistenie plôch stlačeným vzduchom </t>
  </si>
  <si>
    <t>m2</t>
  </si>
  <si>
    <t>"vnútorný parapet "2,715*0,97</t>
  </si>
  <si>
    <t>4</t>
  </si>
  <si>
    <t>289201112</t>
  </si>
  <si>
    <t>Vyklinovanie existujúcich trhlín dubovými klinmi</t>
  </si>
  <si>
    <t>5</t>
  </si>
  <si>
    <t>289471111</t>
  </si>
  <si>
    <t>Vyplnenie trhlín hĺbkovým škárovaním, šírka dutín 0-30mm, hĺbky 0-150 mm</t>
  </si>
  <si>
    <t>1,0*5+3,01</t>
  </si>
  <si>
    <t>6</t>
  </si>
  <si>
    <t>289474211</t>
  </si>
  <si>
    <t>Škárovanie muriva do hĺbky 30mm aktivovanou maltou stien</t>
  </si>
  <si>
    <t>7</t>
  </si>
  <si>
    <t>289901111</t>
  </si>
  <si>
    <t>Vyčistenie trhlín alebo dutín do 30mm hĺbky 0-150 mm</t>
  </si>
  <si>
    <t>8</t>
  </si>
  <si>
    <t>289902111</t>
  </si>
  <si>
    <t>Otlčenie alebo osekanie vrstiev omietok L stien,  -0,06300t</t>
  </si>
  <si>
    <t>9</t>
  </si>
  <si>
    <t>289904111</t>
  </si>
  <si>
    <t>Vysekanie spoj. hmoty hĺbky do 30mm z muriva riadkového,  -0,01200t</t>
  </si>
  <si>
    <t>10</t>
  </si>
  <si>
    <t>289905211</t>
  </si>
  <si>
    <t>Úprava škár po škárovaní muriva riadkového alebo kvádrového uhladením</t>
  </si>
  <si>
    <t>Úpravy povrchov, podlahy, osadenie</t>
  </si>
  <si>
    <t>11</t>
  </si>
  <si>
    <t>011</t>
  </si>
  <si>
    <t>612421615</t>
  </si>
  <si>
    <t>Vnútorná omietka vápenná alebo vápennocementová v podlaží a v schodisku hrubá zatretá</t>
  </si>
  <si>
    <t>12</t>
  </si>
  <si>
    <t>612421637</t>
  </si>
  <si>
    <t>Vnútorná omietka vápenná alebo vápennocementová v podlaží a v schodisku stien štuková</t>
  </si>
  <si>
    <t>13</t>
  </si>
  <si>
    <t>612421638</t>
  </si>
  <si>
    <t>Príplatok k cene  -1637 za omietku na pletive (bez dodania pletiva)</t>
  </si>
  <si>
    <t>14</t>
  </si>
  <si>
    <t>612481111</t>
  </si>
  <si>
    <t>Potiahnutie vnútorných stien, pletivom rabicovým</t>
  </si>
  <si>
    <t>2,634*1,15</t>
  </si>
  <si>
    <t>Ostatné konštrukcie a práce-búranie</t>
  </si>
  <si>
    <t>15</t>
  </si>
  <si>
    <t>003</t>
  </si>
  <si>
    <t>941955001</t>
  </si>
  <si>
    <t>Lešenie ľahké pracovné pomocné, s výškou lešeňovej podlahy do 1,20 m</t>
  </si>
  <si>
    <t>2,715*2,25</t>
  </si>
  <si>
    <t>16</t>
  </si>
  <si>
    <t>952901111</t>
  </si>
  <si>
    <t>Vyčistenie budov pri výške podlaží do 4m</t>
  </si>
  <si>
    <t>17</t>
  </si>
  <si>
    <t>953944116</t>
  </si>
  <si>
    <t>Nastrelenie klinca typu A D 8x30 až 70mm,pre rábicové pletivo</t>
  </si>
  <si>
    <t>ks</t>
  </si>
  <si>
    <t>"vnútorný parapet "2,715*0,97*1,15*6</t>
  </si>
  <si>
    <t>18</t>
  </si>
  <si>
    <t>013</t>
  </si>
  <si>
    <t>979081111</t>
  </si>
  <si>
    <t>Odvoz sutiny a vybúraných hmôt na skládku do 1 km</t>
  </si>
  <si>
    <t>t</t>
  </si>
  <si>
    <t>19</t>
  </si>
  <si>
    <t>979081121</t>
  </si>
  <si>
    <t>Odvoz sutiny a vybúr.hmôt na skládku za každý ďalší 1 km</t>
  </si>
  <si>
    <t>20</t>
  </si>
  <si>
    <t>979082111</t>
  </si>
  <si>
    <t>Vnútrostavenisková doprava sutiny a vybúr.hmôt do 10 m</t>
  </si>
  <si>
    <t>21</t>
  </si>
  <si>
    <t>979082121</t>
  </si>
  <si>
    <t>Vnútrostavenisková doprava sutiny a vybúraných hmôt za každých ďalších 5 m</t>
  </si>
  <si>
    <t>22</t>
  </si>
  <si>
    <t>979089010</t>
  </si>
  <si>
    <t>Zákonný poplatok za skládku</t>
  </si>
  <si>
    <t>23</t>
  </si>
  <si>
    <t>979089012.1</t>
  </si>
  <si>
    <t>Poplatok za skladovanie - betón, tehly, dlaždice (17 01 ), ostatné Trnava</t>
  </si>
  <si>
    <t>99</t>
  </si>
  <si>
    <t>Presun hmôt HSV</t>
  </si>
  <si>
    <t>24</t>
  </si>
  <si>
    <t>014</t>
  </si>
  <si>
    <t>999281111</t>
  </si>
  <si>
    <t>Presun hmôt pre opravy a údržbu objektov vrátane vonkajších plášťov výšky do 25 m</t>
  </si>
  <si>
    <t>Práce a dodávky PSV</t>
  </si>
  <si>
    <t>735</t>
  </si>
  <si>
    <t>Ústredné kúrenie, vykurov. telesá</t>
  </si>
  <si>
    <t>25</t>
  </si>
  <si>
    <t>735-001</t>
  </si>
  <si>
    <t>Demontáž radiátora a spätné osadenie radiátora</t>
  </si>
  <si>
    <t>kpl.</t>
  </si>
  <si>
    <t>776</t>
  </si>
  <si>
    <t>Podlahy povlakové</t>
  </si>
  <si>
    <t>26</t>
  </si>
  <si>
    <t>775</t>
  </si>
  <si>
    <t>776401800</t>
  </si>
  <si>
    <t>Demontáž soklíkov alebo líšt gumových alebo z PVC</t>
  </si>
  <si>
    <t>2,715+2,25</t>
  </si>
  <si>
    <t>27</t>
  </si>
  <si>
    <t>776421100</t>
  </si>
  <si>
    <t>Lepenie podlahových soklíkov alebo líšt z PVC</t>
  </si>
  <si>
    <t>28</t>
  </si>
  <si>
    <t>M</t>
  </si>
  <si>
    <t>MAT</t>
  </si>
  <si>
    <t>283424000</t>
  </si>
  <si>
    <t xml:space="preserve">Profil  PVC -soklik </t>
  </si>
  <si>
    <t>4,965*1,03</t>
  </si>
  <si>
    <t>29</t>
  </si>
  <si>
    <t>998776201</t>
  </si>
  <si>
    <t>Presun hmôt pre podlahy povlakové v objektoch v.do 6m</t>
  </si>
  <si>
    <t>784</t>
  </si>
  <si>
    <t>Dokončovacie práce - maľby</t>
  </si>
  <si>
    <t>30</t>
  </si>
  <si>
    <t>784402801</t>
  </si>
  <si>
    <t>Odstránenie malieb oškrabaním v miestnostiach v.do 3,80m</t>
  </si>
  <si>
    <t>2,25*3,01</t>
  </si>
  <si>
    <t>31</t>
  </si>
  <si>
    <t>784452200.1</t>
  </si>
  <si>
    <t>Maľba Jupol stien a stropov vr.pačokovania a penetrácie</t>
  </si>
  <si>
    <t>M2</t>
  </si>
  <si>
    <t>(2,715+2,25)*3,01</t>
  </si>
  <si>
    <t>32</t>
  </si>
  <si>
    <t>784481010</t>
  </si>
  <si>
    <t>Stierka v miestnostiach výšky do 3,80 m</t>
  </si>
  <si>
    <t>33</t>
  </si>
  <si>
    <t>784499905</t>
  </si>
  <si>
    <t>Ostatné práce - zakrývanie vnútor. zariadení a podláh papierom v miestnostiach alebo na schodisku</t>
  </si>
  <si>
    <t>(2,715*3,25+2,615*2,04)*1,25</t>
  </si>
  <si>
    <t>Práce a dodávky M</t>
  </si>
  <si>
    <t>21-M</t>
  </si>
  <si>
    <t>Elektromontáže</t>
  </si>
  <si>
    <t>34</t>
  </si>
  <si>
    <t>21-M-01</t>
  </si>
  <si>
    <t>Úprava elektroinštalácie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</si>
</sst>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0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7" fontId="11" fillId="0" borderId="4" xfId="0" applyFont="1" applyBorder="1" applyAlignment="1">
      <alignment horizontal="right" vertical="center"/>
    </xf>
    <xf numFmtId="167" fontId="11" fillId="0" borderId="8" xfId="0" applyFont="1" applyBorder="1" applyAlignment="1">
      <alignment horizontal="right" vertical="center"/>
    </xf>
    <xf numFmtId="167" fontId="11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9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4" fontId="3" fillId="3" borderId="12" xfId="0" applyFont="1" applyFill="1" applyBorder="1" applyAlignment="1" applyProtection="1">
      <alignment horizontal="center" vertical="center"/>
      <protection/>
    </xf>
    <xf numFmtId="164" fontId="3" fillId="3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2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0" fillId="2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8" fontId="2" fillId="2" borderId="0" xfId="0" applyFont="1" applyFill="1" applyAlignment="1" applyProtection="1">
      <alignment horizontal="right" vertical="center"/>
      <protection locked="0"/>
    </xf>
    <xf numFmtId="166" fontId="15" fillId="0" borderId="14" xfId="0" applyFont="1" applyBorder="1" applyAlignment="1" applyProtection="1">
      <alignment horizontal="right" vertical="center"/>
      <protection/>
    </xf>
    <xf numFmtId="168" fontId="15" fillId="0" borderId="14" xfId="0" applyFont="1" applyBorder="1" applyAlignment="1" applyProtection="1">
      <alignment horizontal="right" vertical="center"/>
      <protection/>
    </xf>
    <xf numFmtId="166" fontId="16" fillId="0" borderId="0" xfId="0" applyFont="1" applyAlignment="1" applyProtection="1">
      <alignment horizontal="right" vertical="center"/>
      <protection/>
    </xf>
    <xf numFmtId="168" fontId="16" fillId="0" borderId="0" xfId="0" applyFont="1" applyAlignment="1" applyProtection="1">
      <alignment horizontal="right" vertical="center"/>
      <protection/>
    </xf>
    <xf numFmtId="166" fontId="2" fillId="0" borderId="0" xfId="0" applyFont="1" applyAlignment="1" applyProtection="1">
      <alignment horizontal="right" vertical="center"/>
      <protection/>
    </xf>
    <xf numFmtId="169" fontId="2" fillId="0" borderId="0" xfId="0" applyFont="1" applyAlignment="1" applyProtection="1">
      <alignment horizontal="right" vertical="center"/>
      <protection/>
    </xf>
    <xf numFmtId="166" fontId="15" fillId="0" borderId="0" xfId="0" applyFont="1" applyAlignment="1" applyProtection="1">
      <alignment horizontal="right" vertical="center"/>
      <protection/>
    </xf>
    <xf numFmtId="168" fontId="15" fillId="0" borderId="0" xfId="0" applyFont="1" applyAlignment="1" applyProtection="1">
      <alignment horizontal="right" vertical="center"/>
      <protection/>
    </xf>
    <xf numFmtId="166" fontId="20" fillId="0" borderId="0" xfId="0" applyFont="1" applyAlignment="1" applyProtection="1">
      <alignment horizontal="right" vertical="center"/>
      <protection/>
    </xf>
    <xf numFmtId="169" fontId="20" fillId="0" borderId="0" xfId="0" applyFont="1" applyAlignment="1" applyProtection="1">
      <alignment horizontal="right" vertical="center"/>
      <protection/>
    </xf>
    <xf numFmtId="166" fontId="18" fillId="0" borderId="0" xfId="0" applyFont="1" applyAlignment="1" applyProtection="1">
      <alignment horizontal="right" vertical="center"/>
      <protection/>
    </xf>
    <xf numFmtId="168" fontId="18" fillId="0" borderId="0" xfId="0" applyFont="1" applyAlignment="1" applyProtection="1">
      <alignment horizontal="righ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164" fontId="3" fillId="3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170" fontId="2" fillId="2" borderId="0" xfId="0" applyFont="1" applyFill="1" applyAlignment="1" applyProtection="1">
      <alignment horizontal="right" vertical="center"/>
      <protection locked="0"/>
    </xf>
    <xf numFmtId="170" fontId="20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164" fontId="2" fillId="3" borderId="19" xfId="0" applyFont="1" applyFill="1" applyBorder="1" applyAlignment="1" applyProtection="1">
      <alignment horizontal="center" vertical="center"/>
      <protection/>
    </xf>
    <xf numFmtId="164" fontId="2" fillId="3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left"/>
      <protection/>
    </xf>
    <xf numFmtId="165" fontId="2" fillId="0" borderId="0" xfId="0" applyFont="1" applyAlignment="1" applyProtection="1">
      <alignment horizontal="right" vertical="center"/>
      <protection/>
    </xf>
    <xf numFmtId="165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164" fontId="3" fillId="3" borderId="16" xfId="0" applyFont="1" applyFill="1" applyBorder="1" applyAlignment="1" applyProtection="1">
      <alignment horizontal="center" vertical="center"/>
      <protection/>
    </xf>
    <xf numFmtId="164" fontId="3" fillId="3" borderId="1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/>
      <protection/>
    </xf>
    <xf numFmtId="164" fontId="3" fillId="0" borderId="25" xfId="0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Font="1" applyBorder="1" applyAlignment="1" applyProtection="1">
      <alignment horizontal="right" vertical="center"/>
      <protection/>
    </xf>
    <xf numFmtId="165" fontId="0" fillId="0" borderId="38" xfId="0" applyFont="1" applyBorder="1" applyAlignment="1" applyProtection="1">
      <alignment horizontal="right" vertical="center"/>
      <protection/>
    </xf>
    <xf numFmtId="166" fontId="7" fillId="0" borderId="39" xfId="0" applyFont="1" applyBorder="1" applyAlignment="1" applyProtection="1">
      <alignment horizontal="right" vertical="center"/>
      <protection/>
    </xf>
    <xf numFmtId="165" fontId="0" fillId="0" borderId="19" xfId="0" applyFont="1" applyBorder="1" applyAlignment="1" applyProtection="1">
      <alignment horizontal="right" vertical="center"/>
      <protection/>
    </xf>
    <xf numFmtId="165" fontId="0" fillId="0" borderId="39" xfId="0" applyFont="1" applyBorder="1" applyAlignment="1" applyProtection="1">
      <alignment horizontal="right" vertical="center"/>
      <protection/>
    </xf>
    <xf numFmtId="165" fontId="7" fillId="0" borderId="38" xfId="0" applyFont="1" applyBorder="1" applyAlignment="1" applyProtection="1">
      <alignment horizontal="right" vertical="center"/>
      <protection/>
    </xf>
    <xf numFmtId="166" fontId="7" fillId="0" borderId="38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64" fontId="2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28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5" fontId="0" fillId="0" borderId="32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center" vertical="center"/>
      <protection/>
    </xf>
    <xf numFmtId="165" fontId="0" fillId="0" borderId="28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166" fontId="7" fillId="0" borderId="33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6" fontId="0" fillId="0" borderId="33" xfId="0" applyFont="1" applyBorder="1" applyAlignment="1" applyProtection="1">
      <alignment horizontal="right" vertical="center"/>
      <protection/>
    </xf>
    <xf numFmtId="165" fontId="0" fillId="0" borderId="4" xfId="0" applyFont="1" applyBorder="1" applyAlignment="1" applyProtection="1">
      <alignment horizontal="right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6" fontId="7" fillId="0" borderId="45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65" fontId="10" fillId="0" borderId="22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/>
      <protection/>
    </xf>
    <xf numFmtId="165" fontId="3" fillId="0" borderId="28" xfId="0" applyFont="1" applyBorder="1" applyAlignment="1" applyProtection="1">
      <alignment horizontal="right" vertical="center"/>
      <protection/>
    </xf>
    <xf numFmtId="166" fontId="3" fillId="0" borderId="32" xfId="0" applyFont="1" applyBorder="1" applyAlignment="1" applyProtection="1">
      <alignment horizontal="right" vertical="center"/>
      <protection/>
    </xf>
    <xf numFmtId="166" fontId="7" fillId="0" borderId="43" xfId="0" applyFont="1" applyBorder="1" applyAlignment="1" applyProtection="1">
      <alignment horizontal="right" vertical="center"/>
      <protection/>
    </xf>
    <xf numFmtId="0" fontId="6" fillId="0" borderId="49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66" fontId="12" fillId="0" borderId="50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/>
      <protection/>
    </xf>
    <xf numFmtId="165" fontId="7" fillId="2" borderId="19" xfId="0" applyFont="1" applyFill="1" applyBorder="1" applyAlignment="1" applyProtection="1">
      <alignment horizontal="right" vertical="center"/>
      <protection locked="0"/>
    </xf>
    <xf numFmtId="166" fontId="0" fillId="2" borderId="28" xfId="0" applyFont="1" applyFill="1" applyBorder="1" applyAlignment="1" applyProtection="1">
      <alignment horizontal="right" vertical="center"/>
      <protection locked="0"/>
    </xf>
    <xf numFmtId="166" fontId="7" fillId="2" borderId="17" xfId="0" applyFont="1" applyFill="1" applyBorder="1" applyAlignment="1" applyProtection="1">
      <alignment horizontal="right" vertical="center"/>
      <protection locked="0"/>
    </xf>
    <xf numFmtId="166" fontId="7" fillId="2" borderId="28" xfId="0" applyFont="1" applyFill="1" applyBorder="1" applyAlignment="1" applyProtection="1">
      <alignment horizontal="right" vertical="center"/>
      <protection locked="0"/>
    </xf>
    <xf numFmtId="0" fontId="3" fillId="2" borderId="32" xfId="0" applyFont="1" applyFill="1" applyBorder="1" applyAlignment="1" applyProtection="1">
      <alignment horizontal="right" vertical="center"/>
      <protection locked="0"/>
    </xf>
    <xf numFmtId="166" fontId="7" fillId="2" borderId="39" xfId="0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64" fontId="3" fillId="0" borderId="27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164" fontId="3" fillId="0" borderId="30" xfId="0" applyFont="1" applyBorder="1" applyAlignment="1" applyProtection="1">
      <alignment horizontal="left" vertical="center"/>
      <protection locked="0"/>
    </xf>
    <xf numFmtId="164" fontId="3" fillId="0" borderId="3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164" fontId="3" fillId="0" borderId="32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4" fontId="3" fillId="0" borderId="29" xfId="0" applyFont="1" applyBorder="1" applyAlignment="1" applyProtection="1">
      <alignment horizontal="right" vertical="center"/>
      <protection locked="0"/>
    </xf>
    <xf numFmtId="49" fontId="3" fillId="0" borderId="4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3"/>
    </row>
    <row r="2" spans="1:19" ht="23.25" customHeight="1">
      <c r="A2" s="102"/>
      <c r="B2" s="103"/>
      <c r="C2" s="103"/>
      <c r="D2" s="103"/>
      <c r="E2" s="103"/>
      <c r="F2" s="103"/>
      <c r="G2" s="104" t="s">
        <v>0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"/>
    </row>
    <row r="3" spans="1:19" ht="12" customHeight="1" hidden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4"/>
    </row>
    <row r="4" spans="1:19" ht="8.25" customHeigh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5"/>
    </row>
    <row r="5" spans="1:19" ht="24" customHeight="1">
      <c r="A5" s="109"/>
      <c r="B5" s="41" t="s">
        <v>1</v>
      </c>
      <c r="C5" s="41"/>
      <c r="D5" s="41"/>
      <c r="E5" s="195" t="s">
        <v>2</v>
      </c>
      <c r="F5" s="196"/>
      <c r="G5" s="196"/>
      <c r="H5" s="196"/>
      <c r="I5" s="196"/>
      <c r="J5" s="197"/>
      <c r="K5" s="41"/>
      <c r="L5" s="41"/>
      <c r="M5" s="41"/>
      <c r="N5" s="41"/>
      <c r="O5" s="41" t="s">
        <v>3</v>
      </c>
      <c r="P5" s="198" t="s">
        <v>4</v>
      </c>
      <c r="Q5" s="199"/>
      <c r="R5" s="200"/>
      <c r="S5" s="7"/>
    </row>
    <row r="6" spans="1:19" ht="17.25" customHeight="1" hidden="1">
      <c r="A6" s="109"/>
      <c r="B6" s="41" t="s">
        <v>5</v>
      </c>
      <c r="C6" s="41"/>
      <c r="D6" s="41"/>
      <c r="E6" s="111" t="s">
        <v>6</v>
      </c>
      <c r="F6" s="41"/>
      <c r="G6" s="41"/>
      <c r="H6" s="41"/>
      <c r="I6" s="41"/>
      <c r="J6" s="112"/>
      <c r="K6" s="41"/>
      <c r="L6" s="41"/>
      <c r="M6" s="41"/>
      <c r="N6" s="41"/>
      <c r="O6" s="41"/>
      <c r="P6" s="113"/>
      <c r="Q6" s="114"/>
      <c r="R6" s="112"/>
      <c r="S6" s="7"/>
    </row>
    <row r="7" spans="1:19" ht="24" customHeight="1">
      <c r="A7" s="109"/>
      <c r="B7" s="41" t="s">
        <v>7</v>
      </c>
      <c r="C7" s="41"/>
      <c r="D7" s="41"/>
      <c r="E7" s="201" t="s">
        <v>8</v>
      </c>
      <c r="F7" s="202"/>
      <c r="G7" s="202"/>
      <c r="H7" s="202"/>
      <c r="I7" s="202"/>
      <c r="J7" s="203"/>
      <c r="K7" s="41"/>
      <c r="L7" s="41"/>
      <c r="M7" s="41"/>
      <c r="N7" s="41"/>
      <c r="O7" s="41" t="s">
        <v>9</v>
      </c>
      <c r="P7" s="204"/>
      <c r="Q7" s="205"/>
      <c r="R7" s="206"/>
      <c r="S7" s="7"/>
    </row>
    <row r="8" spans="1:19" ht="17.25" customHeight="1" hidden="1">
      <c r="A8" s="109"/>
      <c r="B8" s="41" t="s">
        <v>10</v>
      </c>
      <c r="C8" s="41"/>
      <c r="D8" s="41"/>
      <c r="E8" s="111" t="s">
        <v>11</v>
      </c>
      <c r="F8" s="41"/>
      <c r="G8" s="41"/>
      <c r="H8" s="41"/>
      <c r="I8" s="41"/>
      <c r="J8" s="112"/>
      <c r="K8" s="41"/>
      <c r="L8" s="41"/>
      <c r="M8" s="41"/>
      <c r="N8" s="41"/>
      <c r="O8" s="41"/>
      <c r="P8" s="113"/>
      <c r="Q8" s="114"/>
      <c r="R8" s="112"/>
      <c r="S8" s="7"/>
    </row>
    <row r="9" spans="1:19" ht="24" customHeight="1">
      <c r="A9" s="109"/>
      <c r="B9" s="41" t="s">
        <v>12</v>
      </c>
      <c r="C9" s="41"/>
      <c r="D9" s="41"/>
      <c r="E9" s="207" t="s">
        <v>13</v>
      </c>
      <c r="F9" s="208"/>
      <c r="G9" s="208"/>
      <c r="H9" s="208"/>
      <c r="I9" s="208"/>
      <c r="J9" s="209"/>
      <c r="K9" s="41"/>
      <c r="L9" s="41"/>
      <c r="M9" s="41"/>
      <c r="N9" s="41"/>
      <c r="O9" s="41" t="s">
        <v>14</v>
      </c>
      <c r="P9" s="210" t="s">
        <v>15</v>
      </c>
      <c r="Q9" s="211"/>
      <c r="R9" s="212"/>
      <c r="S9" s="7"/>
    </row>
    <row r="10" spans="1:19" ht="17.25" customHeight="1" hidden="1">
      <c r="A10" s="109"/>
      <c r="B10" s="41" t="s">
        <v>16</v>
      </c>
      <c r="C10" s="41"/>
      <c r="D10" s="41"/>
      <c r="E10" s="115" t="s">
        <v>13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114"/>
      <c r="Q10" s="114"/>
      <c r="R10" s="41"/>
      <c r="S10" s="7"/>
    </row>
    <row r="11" spans="1:19" ht="17.25" customHeight="1" hidden="1">
      <c r="A11" s="109"/>
      <c r="B11" s="41" t="s">
        <v>17</v>
      </c>
      <c r="C11" s="41"/>
      <c r="D11" s="41"/>
      <c r="E11" s="115" t="s">
        <v>13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114"/>
      <c r="Q11" s="114"/>
      <c r="R11" s="41"/>
      <c r="S11" s="7"/>
    </row>
    <row r="12" spans="1:19" ht="17.25" customHeight="1" hidden="1">
      <c r="A12" s="109"/>
      <c r="B12" s="41" t="s">
        <v>18</v>
      </c>
      <c r="C12" s="41"/>
      <c r="D12" s="41"/>
      <c r="E12" s="115" t="s">
        <v>13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114"/>
      <c r="Q12" s="114"/>
      <c r="R12" s="41"/>
      <c r="S12" s="7"/>
    </row>
    <row r="13" spans="1:19" ht="17.25" customHeight="1" hidden="1">
      <c r="A13" s="109"/>
      <c r="B13" s="41"/>
      <c r="C13" s="41"/>
      <c r="D13" s="41"/>
      <c r="E13" s="115" t="s">
        <v>13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14"/>
      <c r="Q13" s="114"/>
      <c r="R13" s="41"/>
      <c r="S13" s="7"/>
    </row>
    <row r="14" spans="1:19" ht="17.25" customHeight="1" hidden="1">
      <c r="A14" s="109"/>
      <c r="B14" s="41"/>
      <c r="C14" s="41"/>
      <c r="D14" s="41"/>
      <c r="E14" s="115" t="s">
        <v>13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14"/>
      <c r="Q14" s="114"/>
      <c r="R14" s="41"/>
      <c r="S14" s="7"/>
    </row>
    <row r="15" spans="1:19" ht="17.25" customHeight="1" hidden="1">
      <c r="A15" s="109"/>
      <c r="B15" s="41"/>
      <c r="C15" s="41"/>
      <c r="D15" s="41"/>
      <c r="E15" s="115" t="s">
        <v>13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14"/>
      <c r="Q15" s="114"/>
      <c r="R15" s="41"/>
      <c r="S15" s="7"/>
    </row>
    <row r="16" spans="1:19" ht="17.25" customHeight="1" hidden="1">
      <c r="A16" s="109"/>
      <c r="B16" s="41"/>
      <c r="C16" s="41"/>
      <c r="D16" s="41"/>
      <c r="E16" s="115" t="s">
        <v>13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14"/>
      <c r="Q16" s="114"/>
      <c r="R16" s="41"/>
      <c r="S16" s="7"/>
    </row>
    <row r="17" spans="1:19" ht="17.25" customHeight="1" hidden="1">
      <c r="A17" s="109"/>
      <c r="B17" s="41"/>
      <c r="C17" s="41"/>
      <c r="D17" s="41"/>
      <c r="E17" s="115" t="s">
        <v>13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14"/>
      <c r="Q17" s="114"/>
      <c r="R17" s="41"/>
      <c r="S17" s="7"/>
    </row>
    <row r="18" spans="1:19" ht="17.25" customHeight="1" hidden="1">
      <c r="A18" s="109"/>
      <c r="B18" s="41"/>
      <c r="C18" s="41"/>
      <c r="D18" s="41"/>
      <c r="E18" s="115" t="s">
        <v>13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14"/>
      <c r="Q18" s="114"/>
      <c r="R18" s="41"/>
      <c r="S18" s="7"/>
    </row>
    <row r="19" spans="1:19" ht="17.25" customHeight="1" hidden="1">
      <c r="A19" s="109"/>
      <c r="B19" s="41"/>
      <c r="C19" s="41"/>
      <c r="D19" s="41"/>
      <c r="E19" s="115" t="s">
        <v>13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14"/>
      <c r="Q19" s="114"/>
      <c r="R19" s="41"/>
      <c r="S19" s="7"/>
    </row>
    <row r="20" spans="1:19" ht="17.25" customHeight="1" hidden="1">
      <c r="A20" s="109"/>
      <c r="B20" s="41"/>
      <c r="C20" s="41"/>
      <c r="D20" s="41"/>
      <c r="E20" s="115" t="s">
        <v>13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14"/>
      <c r="Q20" s="114"/>
      <c r="R20" s="41"/>
      <c r="S20" s="7"/>
    </row>
    <row r="21" spans="1:19" ht="17.25" customHeight="1" hidden="1">
      <c r="A21" s="109"/>
      <c r="B21" s="41"/>
      <c r="C21" s="41"/>
      <c r="D21" s="41"/>
      <c r="E21" s="115" t="s">
        <v>13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14"/>
      <c r="Q21" s="114"/>
      <c r="R21" s="41"/>
      <c r="S21" s="7"/>
    </row>
    <row r="22" spans="1:19" ht="17.25" customHeight="1" hidden="1">
      <c r="A22" s="109"/>
      <c r="B22" s="41"/>
      <c r="C22" s="41"/>
      <c r="D22" s="41"/>
      <c r="E22" s="115" t="s">
        <v>13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14"/>
      <c r="Q22" s="114"/>
      <c r="R22" s="41"/>
      <c r="S22" s="7"/>
    </row>
    <row r="23" spans="1:19" ht="17.25" customHeight="1" hidden="1">
      <c r="A23" s="109"/>
      <c r="B23" s="41"/>
      <c r="C23" s="41"/>
      <c r="D23" s="41"/>
      <c r="E23" s="115" t="s">
        <v>13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14"/>
      <c r="Q23" s="114"/>
      <c r="R23" s="41"/>
      <c r="S23" s="7"/>
    </row>
    <row r="24" spans="1:19" ht="17.25" customHeight="1" hidden="1">
      <c r="A24" s="109"/>
      <c r="B24" s="41"/>
      <c r="C24" s="41"/>
      <c r="D24" s="41"/>
      <c r="E24" s="116" t="s">
        <v>13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114"/>
      <c r="Q24" s="114"/>
      <c r="R24" s="41"/>
      <c r="S24" s="7"/>
    </row>
    <row r="25" spans="1:19" ht="17.25" customHeight="1">
      <c r="A25" s="10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 t="s">
        <v>19</v>
      </c>
      <c r="P25" s="41" t="s">
        <v>20</v>
      </c>
      <c r="Q25" s="41"/>
      <c r="R25" s="41"/>
      <c r="S25" s="7"/>
    </row>
    <row r="26" spans="1:19" ht="17.25" customHeight="1">
      <c r="A26" s="109"/>
      <c r="B26" s="41" t="s">
        <v>21</v>
      </c>
      <c r="C26" s="41"/>
      <c r="D26" s="41"/>
      <c r="E26" s="198" t="s">
        <v>22</v>
      </c>
      <c r="F26" s="213"/>
      <c r="G26" s="213"/>
      <c r="H26" s="213"/>
      <c r="I26" s="213"/>
      <c r="J26" s="200"/>
      <c r="K26" s="41"/>
      <c r="L26" s="41"/>
      <c r="M26" s="41"/>
      <c r="N26" s="41"/>
      <c r="O26" s="214"/>
      <c r="P26" s="215"/>
      <c r="Q26" s="216"/>
      <c r="R26" s="217"/>
      <c r="S26" s="7"/>
    </row>
    <row r="27" spans="1:19" ht="17.25" customHeight="1">
      <c r="A27" s="109"/>
      <c r="B27" s="41" t="s">
        <v>23</v>
      </c>
      <c r="C27" s="41"/>
      <c r="D27" s="41"/>
      <c r="E27" s="204" t="s">
        <v>24</v>
      </c>
      <c r="F27" s="59"/>
      <c r="G27" s="59"/>
      <c r="H27" s="59"/>
      <c r="I27" s="59"/>
      <c r="J27" s="206"/>
      <c r="K27" s="41"/>
      <c r="L27" s="41"/>
      <c r="M27" s="41"/>
      <c r="N27" s="41"/>
      <c r="O27" s="214"/>
      <c r="P27" s="215"/>
      <c r="Q27" s="216"/>
      <c r="R27" s="217"/>
      <c r="S27" s="7"/>
    </row>
    <row r="28" spans="1:19" ht="17.25" customHeight="1">
      <c r="A28" s="109"/>
      <c r="B28" s="41" t="s">
        <v>25</v>
      </c>
      <c r="C28" s="41"/>
      <c r="D28" s="41"/>
      <c r="E28" s="204" t="s">
        <v>13</v>
      </c>
      <c r="F28" s="59"/>
      <c r="G28" s="59"/>
      <c r="H28" s="59"/>
      <c r="I28" s="59"/>
      <c r="J28" s="206"/>
      <c r="K28" s="41"/>
      <c r="L28" s="41"/>
      <c r="M28" s="41"/>
      <c r="N28" s="41"/>
      <c r="O28" s="214"/>
      <c r="P28" s="215"/>
      <c r="Q28" s="216"/>
      <c r="R28" s="217"/>
      <c r="S28" s="7"/>
    </row>
    <row r="29" spans="1:19" ht="17.25" customHeight="1">
      <c r="A29" s="109"/>
      <c r="B29" s="41"/>
      <c r="C29" s="41"/>
      <c r="D29" s="41"/>
      <c r="E29" s="218"/>
      <c r="F29" s="219"/>
      <c r="G29" s="219"/>
      <c r="H29" s="219"/>
      <c r="I29" s="219"/>
      <c r="J29" s="220"/>
      <c r="K29" s="41"/>
      <c r="L29" s="41"/>
      <c r="M29" s="41"/>
      <c r="N29" s="41"/>
      <c r="O29" s="114"/>
      <c r="P29" s="114"/>
      <c r="Q29" s="114"/>
      <c r="R29" s="41"/>
      <c r="S29" s="7"/>
    </row>
    <row r="30" spans="1:19" ht="17.25" customHeight="1">
      <c r="A30" s="109"/>
      <c r="B30" s="41"/>
      <c r="C30" s="41"/>
      <c r="D30" s="41"/>
      <c r="E30" s="122" t="s">
        <v>26</v>
      </c>
      <c r="F30" s="41"/>
      <c r="G30" s="41" t="s">
        <v>27</v>
      </c>
      <c r="H30" s="41"/>
      <c r="I30" s="41"/>
      <c r="J30" s="41"/>
      <c r="K30" s="41"/>
      <c r="L30" s="41"/>
      <c r="M30" s="41"/>
      <c r="N30" s="41"/>
      <c r="O30" s="122" t="s">
        <v>28</v>
      </c>
      <c r="P30" s="114"/>
      <c r="Q30" s="114"/>
      <c r="R30" s="123"/>
      <c r="S30" s="7"/>
    </row>
    <row r="31" spans="1:19" ht="17.25" customHeight="1">
      <c r="A31" s="109"/>
      <c r="B31" s="41"/>
      <c r="C31" s="41"/>
      <c r="D31" s="41"/>
      <c r="E31" s="214" t="s">
        <v>11</v>
      </c>
      <c r="F31" s="59"/>
      <c r="G31" s="215" t="s">
        <v>29</v>
      </c>
      <c r="H31" s="221"/>
      <c r="I31" s="222"/>
      <c r="J31" s="41"/>
      <c r="K31" s="41"/>
      <c r="L31" s="41"/>
      <c r="M31" s="41"/>
      <c r="N31" s="41"/>
      <c r="O31" s="223" t="s">
        <v>30</v>
      </c>
      <c r="P31" s="114"/>
      <c r="Q31" s="114"/>
      <c r="R31" s="125"/>
      <c r="S31" s="7"/>
    </row>
    <row r="32" spans="1:19" ht="8.25" customHeigh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8"/>
    </row>
    <row r="33" spans="1:19" ht="20.25" customHeight="1">
      <c r="A33" s="128"/>
      <c r="B33" s="129"/>
      <c r="C33" s="129"/>
      <c r="D33" s="129"/>
      <c r="E33" s="130" t="s">
        <v>31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9"/>
    </row>
    <row r="34" spans="1:19" ht="20.25" customHeight="1">
      <c r="A34" s="131" t="s">
        <v>32</v>
      </c>
      <c r="B34" s="132"/>
      <c r="C34" s="132"/>
      <c r="D34" s="133"/>
      <c r="E34" s="134" t="s">
        <v>33</v>
      </c>
      <c r="F34" s="133"/>
      <c r="G34" s="134" t="s">
        <v>34</v>
      </c>
      <c r="H34" s="132"/>
      <c r="I34" s="133"/>
      <c r="J34" s="134" t="s">
        <v>35</v>
      </c>
      <c r="K34" s="132"/>
      <c r="L34" s="134" t="s">
        <v>36</v>
      </c>
      <c r="M34" s="132"/>
      <c r="N34" s="132"/>
      <c r="O34" s="133"/>
      <c r="P34" s="134" t="s">
        <v>37</v>
      </c>
      <c r="Q34" s="132"/>
      <c r="R34" s="132"/>
      <c r="S34" s="10"/>
    </row>
    <row r="35" spans="1:19" ht="20.25" customHeight="1">
      <c r="A35" s="135"/>
      <c r="B35" s="136"/>
      <c r="C35" s="136"/>
      <c r="D35" s="189">
        <v>0</v>
      </c>
      <c r="E35" s="137">
        <f>IF(D35=0,0,R47/D35)</f>
        <v>0</v>
      </c>
      <c r="F35" s="138"/>
      <c r="G35" s="139"/>
      <c r="H35" s="136"/>
      <c r="I35" s="189">
        <v>0</v>
      </c>
      <c r="J35" s="137">
        <f>IF(I35=0,0,R47/I35)</f>
        <v>0</v>
      </c>
      <c r="K35" s="140"/>
      <c r="L35" s="139"/>
      <c r="M35" s="136"/>
      <c r="N35" s="136"/>
      <c r="O35" s="189">
        <v>0</v>
      </c>
      <c r="P35" s="139"/>
      <c r="Q35" s="136"/>
      <c r="R35" s="141">
        <f>IF(O35=0,0,R47/O35)</f>
        <v>0</v>
      </c>
      <c r="S35" s="11"/>
    </row>
    <row r="36" spans="1:19" ht="20.25" customHeight="1">
      <c r="A36" s="128"/>
      <c r="B36" s="129"/>
      <c r="C36" s="129"/>
      <c r="D36" s="129"/>
      <c r="E36" s="130" t="s">
        <v>38</v>
      </c>
      <c r="F36" s="129"/>
      <c r="G36" s="129"/>
      <c r="H36" s="129"/>
      <c r="I36" s="129"/>
      <c r="J36" s="142" t="s">
        <v>39</v>
      </c>
      <c r="K36" s="129"/>
      <c r="L36" s="129"/>
      <c r="M36" s="129"/>
      <c r="N36" s="129"/>
      <c r="O36" s="129"/>
      <c r="P36" s="129"/>
      <c r="Q36" s="129"/>
      <c r="R36" s="129"/>
      <c r="S36" s="9"/>
    </row>
    <row r="37" spans="1:19" ht="20.25" customHeight="1">
      <c r="A37" s="143" t="s">
        <v>40</v>
      </c>
      <c r="B37" s="144"/>
      <c r="C37" s="145" t="s">
        <v>41</v>
      </c>
      <c r="D37" s="146"/>
      <c r="E37" s="146"/>
      <c r="F37" s="147"/>
      <c r="G37" s="143" t="s">
        <v>42</v>
      </c>
      <c r="H37" s="148"/>
      <c r="I37" s="145" t="s">
        <v>43</v>
      </c>
      <c r="J37" s="146"/>
      <c r="K37" s="146"/>
      <c r="L37" s="143" t="s">
        <v>44</v>
      </c>
      <c r="M37" s="148"/>
      <c r="N37" s="145" t="s">
        <v>45</v>
      </c>
      <c r="O37" s="146"/>
      <c r="P37" s="146"/>
      <c r="Q37" s="146"/>
      <c r="R37" s="146"/>
      <c r="S37" s="12"/>
    </row>
    <row r="38" spans="1:19" ht="20.25" customHeight="1">
      <c r="A38" s="149">
        <v>1</v>
      </c>
      <c r="B38" s="150" t="s">
        <v>46</v>
      </c>
      <c r="C38" s="110"/>
      <c r="D38" s="151" t="s">
        <v>47</v>
      </c>
      <c r="E38" s="152">
        <f>SUMIF(Rozpocet!O5:O77,8,Rozpocet!I5:I77)</f>
        <v>0</v>
      </c>
      <c r="F38" s="153"/>
      <c r="G38" s="149">
        <v>8</v>
      </c>
      <c r="H38" s="154" t="s">
        <v>48</v>
      </c>
      <c r="I38" s="119"/>
      <c r="J38" s="190">
        <v>0</v>
      </c>
      <c r="K38" s="155"/>
      <c r="L38" s="149">
        <v>13</v>
      </c>
      <c r="M38" s="118" t="s">
        <v>49</v>
      </c>
      <c r="N38" s="124"/>
      <c r="O38" s="124"/>
      <c r="P38" s="193">
        <f>M48</f>
        <v>20</v>
      </c>
      <c r="Q38" s="156" t="s">
        <v>50</v>
      </c>
      <c r="R38" s="192">
        <v>0</v>
      </c>
      <c r="S38" s="13"/>
    </row>
    <row r="39" spans="1:19" ht="20.25" customHeight="1">
      <c r="A39" s="149">
        <v>2</v>
      </c>
      <c r="B39" s="157"/>
      <c r="C39" s="121"/>
      <c r="D39" s="151" t="s">
        <v>51</v>
      </c>
      <c r="E39" s="152">
        <f>SUMIF(Rozpocet!O10:O77,4,Rozpocet!I10:I77)</f>
        <v>0</v>
      </c>
      <c r="F39" s="153"/>
      <c r="G39" s="149">
        <v>9</v>
      </c>
      <c r="H39" s="41" t="s">
        <v>52</v>
      </c>
      <c r="I39" s="151"/>
      <c r="J39" s="190">
        <v>0</v>
      </c>
      <c r="K39" s="155"/>
      <c r="L39" s="149">
        <v>14</v>
      </c>
      <c r="M39" s="118" t="s">
        <v>53</v>
      </c>
      <c r="N39" s="124"/>
      <c r="O39" s="124"/>
      <c r="P39" s="193">
        <f>M48</f>
        <v>20</v>
      </c>
      <c r="Q39" s="156" t="s">
        <v>50</v>
      </c>
      <c r="R39" s="192">
        <v>0</v>
      </c>
      <c r="S39" s="13"/>
    </row>
    <row r="40" spans="1:19" ht="20.25" customHeight="1">
      <c r="A40" s="149">
        <v>3</v>
      </c>
      <c r="B40" s="150" t="s">
        <v>54</v>
      </c>
      <c r="C40" s="110"/>
      <c r="D40" s="151" t="s">
        <v>47</v>
      </c>
      <c r="E40" s="152">
        <f>SUMIF(Rozpocet!O11:O77,32,Rozpocet!I11:I77)</f>
        <v>0</v>
      </c>
      <c r="F40" s="153"/>
      <c r="G40" s="149">
        <v>10</v>
      </c>
      <c r="H40" s="154" t="s">
        <v>55</v>
      </c>
      <c r="I40" s="119"/>
      <c r="J40" s="190">
        <v>0</v>
      </c>
      <c r="K40" s="155"/>
      <c r="L40" s="149">
        <v>15</v>
      </c>
      <c r="M40" s="118" t="s">
        <v>56</v>
      </c>
      <c r="N40" s="124"/>
      <c r="O40" s="124"/>
      <c r="P40" s="193">
        <f>M48</f>
        <v>20</v>
      </c>
      <c r="Q40" s="156" t="s">
        <v>50</v>
      </c>
      <c r="R40" s="192">
        <v>0</v>
      </c>
      <c r="S40" s="13"/>
    </row>
    <row r="41" spans="1:19" ht="20.25" customHeight="1">
      <c r="A41" s="149">
        <v>4</v>
      </c>
      <c r="B41" s="157"/>
      <c r="C41" s="121"/>
      <c r="D41" s="151" t="s">
        <v>51</v>
      </c>
      <c r="E41" s="152">
        <f>SUMIF(Rozpocet!O12:O77,16,Rozpocet!I12:I77)+SUMIF(Rozpocet!O12:O77,128,Rozpocet!I12:I77)</f>
        <v>0</v>
      </c>
      <c r="F41" s="153"/>
      <c r="G41" s="149">
        <v>11</v>
      </c>
      <c r="H41" s="154"/>
      <c r="I41" s="119"/>
      <c r="J41" s="190">
        <v>0</v>
      </c>
      <c r="K41" s="155"/>
      <c r="L41" s="149">
        <v>16</v>
      </c>
      <c r="M41" s="118" t="s">
        <v>57</v>
      </c>
      <c r="N41" s="124"/>
      <c r="O41" s="124"/>
      <c r="P41" s="193">
        <f>M48</f>
        <v>20</v>
      </c>
      <c r="Q41" s="156" t="s">
        <v>50</v>
      </c>
      <c r="R41" s="192">
        <v>0</v>
      </c>
      <c r="S41" s="13"/>
    </row>
    <row r="42" spans="1:19" ht="20.25" customHeight="1">
      <c r="A42" s="149">
        <v>5</v>
      </c>
      <c r="B42" s="150" t="s">
        <v>58</v>
      </c>
      <c r="C42" s="110"/>
      <c r="D42" s="151" t="s">
        <v>47</v>
      </c>
      <c r="E42" s="152">
        <f>SUMIF(Rozpocet!O13:O77,256,Rozpocet!I13:I77)</f>
        <v>0</v>
      </c>
      <c r="F42" s="153"/>
      <c r="G42" s="158"/>
      <c r="H42" s="124"/>
      <c r="I42" s="119"/>
      <c r="J42" s="159"/>
      <c r="K42" s="155"/>
      <c r="L42" s="149">
        <v>17</v>
      </c>
      <c r="M42" s="118" t="s">
        <v>59</v>
      </c>
      <c r="N42" s="124"/>
      <c r="O42" s="124"/>
      <c r="P42" s="193">
        <f>M48</f>
        <v>20</v>
      </c>
      <c r="Q42" s="156" t="s">
        <v>50</v>
      </c>
      <c r="R42" s="192">
        <v>0</v>
      </c>
      <c r="S42" s="13"/>
    </row>
    <row r="43" spans="1:19" ht="20.25" customHeight="1">
      <c r="A43" s="149">
        <v>6</v>
      </c>
      <c r="B43" s="157"/>
      <c r="C43" s="121"/>
      <c r="D43" s="151" t="s">
        <v>51</v>
      </c>
      <c r="E43" s="152">
        <f>SUMIF(Rozpocet!O14:O77,64,Rozpocet!I14:I77)</f>
        <v>0</v>
      </c>
      <c r="F43" s="153"/>
      <c r="G43" s="158"/>
      <c r="H43" s="124"/>
      <c r="I43" s="119"/>
      <c r="J43" s="159"/>
      <c r="K43" s="155"/>
      <c r="L43" s="149">
        <v>18</v>
      </c>
      <c r="M43" s="154" t="s">
        <v>60</v>
      </c>
      <c r="N43" s="124"/>
      <c r="O43" s="124"/>
      <c r="P43" s="124"/>
      <c r="Q43" s="124"/>
      <c r="R43" s="152">
        <f>SUMIF(Rozpocet!O14:O77,1024,Rozpocet!I14:I77)</f>
        <v>0</v>
      </c>
      <c r="S43" s="13"/>
    </row>
    <row r="44" spans="1:19" ht="20.25" customHeight="1">
      <c r="A44" s="149">
        <v>7</v>
      </c>
      <c r="B44" s="160" t="s">
        <v>61</v>
      </c>
      <c r="C44" s="124"/>
      <c r="D44" s="119"/>
      <c r="E44" s="161">
        <f>SUM(E38:E43)</f>
        <v>0</v>
      </c>
      <c r="F44" s="162"/>
      <c r="G44" s="149">
        <v>12</v>
      </c>
      <c r="H44" s="160" t="s">
        <v>62</v>
      </c>
      <c r="I44" s="119"/>
      <c r="J44" s="163">
        <f>SUM(J38:J41)</f>
        <v>0</v>
      </c>
      <c r="K44" s="164"/>
      <c r="L44" s="149">
        <v>19</v>
      </c>
      <c r="M44" s="160" t="s">
        <v>63</v>
      </c>
      <c r="N44" s="124"/>
      <c r="O44" s="124"/>
      <c r="P44" s="124"/>
      <c r="Q44" s="153"/>
      <c r="R44" s="161">
        <f>SUM(R38:R43)</f>
        <v>0</v>
      </c>
      <c r="S44" s="9"/>
    </row>
    <row r="45" spans="1:19" ht="20.25" customHeight="1">
      <c r="A45" s="165">
        <v>20</v>
      </c>
      <c r="B45" s="166" t="s">
        <v>64</v>
      </c>
      <c r="C45" s="167"/>
      <c r="D45" s="168"/>
      <c r="E45" s="169">
        <f>SUMIF(Rozpocet!O14:O77,512,Rozpocet!I14:I77)</f>
        <v>0</v>
      </c>
      <c r="F45" s="170"/>
      <c r="G45" s="165">
        <v>21</v>
      </c>
      <c r="H45" s="166" t="s">
        <v>65</v>
      </c>
      <c r="I45" s="168"/>
      <c r="J45" s="191">
        <v>0</v>
      </c>
      <c r="K45" s="171">
        <f>M48</f>
        <v>20</v>
      </c>
      <c r="L45" s="165">
        <v>22</v>
      </c>
      <c r="M45" s="166" t="s">
        <v>66</v>
      </c>
      <c r="N45" s="167"/>
      <c r="O45" s="127"/>
      <c r="P45" s="127"/>
      <c r="Q45" s="127"/>
      <c r="R45" s="169">
        <f>SUMIF(Rozpocet!O14:O77,"&lt;4",Rozpocet!I14:I77)+SUMIF(Rozpocet!O14:O77,"&gt;1024",Rozpocet!I14:I77)</f>
        <v>0</v>
      </c>
      <c r="S45" s="8"/>
    </row>
    <row r="46" spans="1:19" ht="20.25" customHeight="1">
      <c r="A46" s="172" t="s">
        <v>23</v>
      </c>
      <c r="B46" s="108"/>
      <c r="C46" s="108"/>
      <c r="D46" s="108"/>
      <c r="E46" s="108"/>
      <c r="F46" s="173"/>
      <c r="G46" s="174"/>
      <c r="H46" s="108"/>
      <c r="I46" s="108"/>
      <c r="J46" s="108"/>
      <c r="K46" s="108"/>
      <c r="L46" s="143" t="s">
        <v>67</v>
      </c>
      <c r="M46" s="133"/>
      <c r="N46" s="145" t="s">
        <v>68</v>
      </c>
      <c r="O46" s="132"/>
      <c r="P46" s="132"/>
      <c r="Q46" s="132"/>
      <c r="R46" s="132"/>
      <c r="S46" s="10"/>
    </row>
    <row r="47" spans="1:19" ht="20.25" customHeight="1">
      <c r="A47" s="109"/>
      <c r="B47" s="41"/>
      <c r="C47" s="41"/>
      <c r="D47" s="41"/>
      <c r="E47" s="41"/>
      <c r="F47" s="112"/>
      <c r="G47" s="175"/>
      <c r="H47" s="41"/>
      <c r="I47" s="41"/>
      <c r="J47" s="41"/>
      <c r="K47" s="41"/>
      <c r="L47" s="149">
        <v>23</v>
      </c>
      <c r="M47" s="154" t="s">
        <v>69</v>
      </c>
      <c r="N47" s="124"/>
      <c r="O47" s="124"/>
      <c r="P47" s="124"/>
      <c r="Q47" s="153"/>
      <c r="R47" s="161">
        <f>ROUND(E44+J44+R44+E45+J45+R45,2)</f>
        <v>0</v>
      </c>
      <c r="S47" s="14">
        <f>E44+J44+R44+E45+J45+R45</f>
        <v>0</v>
      </c>
    </row>
    <row r="48" spans="1:19" ht="20.25" customHeight="1">
      <c r="A48" s="176" t="s">
        <v>70</v>
      </c>
      <c r="B48" s="120"/>
      <c r="C48" s="120"/>
      <c r="D48" s="120"/>
      <c r="E48" s="120"/>
      <c r="F48" s="121"/>
      <c r="G48" s="177" t="s">
        <v>71</v>
      </c>
      <c r="H48" s="120"/>
      <c r="I48" s="120"/>
      <c r="J48" s="120"/>
      <c r="K48" s="120"/>
      <c r="L48" s="149">
        <v>24</v>
      </c>
      <c r="M48" s="178">
        <v>20</v>
      </c>
      <c r="N48" s="119" t="s">
        <v>50</v>
      </c>
      <c r="O48" s="179">
        <f>R47-O49</f>
        <v>0</v>
      </c>
      <c r="P48" s="120" t="s">
        <v>72</v>
      </c>
      <c r="Q48" s="120"/>
      <c r="R48" s="180">
        <f>ROUND(O48*M48/100,2)</f>
        <v>0</v>
      </c>
      <c r="S48" s="15">
        <f>O48*M48/100</f>
        <v>0</v>
      </c>
    </row>
    <row r="49" spans="1:19" ht="20.25" customHeight="1">
      <c r="A49" s="181" t="s">
        <v>21</v>
      </c>
      <c r="B49" s="117"/>
      <c r="C49" s="117"/>
      <c r="D49" s="117"/>
      <c r="E49" s="117"/>
      <c r="F49" s="110"/>
      <c r="G49" s="182"/>
      <c r="H49" s="117"/>
      <c r="I49" s="117"/>
      <c r="J49" s="117"/>
      <c r="K49" s="117"/>
      <c r="L49" s="149">
        <v>25</v>
      </c>
      <c r="M49" s="178">
        <v>20</v>
      </c>
      <c r="N49" s="119" t="s">
        <v>50</v>
      </c>
      <c r="O49" s="179">
        <f>ROUND(SUMIF(Rozpocet!N14:N77,M49,Rozpocet!I14:I77)+SUMIF(P38:P42,M49,R38:R42)+IF(K45=M49,J45,0),2)</f>
        <v>0</v>
      </c>
      <c r="P49" s="124" t="s">
        <v>72</v>
      </c>
      <c r="Q49" s="124"/>
      <c r="R49" s="152">
        <f>ROUND(O49*M49/100,2)</f>
        <v>0</v>
      </c>
      <c r="S49" s="16">
        <f>O49*M49/100</f>
        <v>0</v>
      </c>
    </row>
    <row r="50" spans="1:19" ht="20.25" customHeight="1">
      <c r="A50" s="109"/>
      <c r="B50" s="41"/>
      <c r="C50" s="41"/>
      <c r="D50" s="41"/>
      <c r="E50" s="41"/>
      <c r="F50" s="112"/>
      <c r="G50" s="175"/>
      <c r="H50" s="41"/>
      <c r="I50" s="41"/>
      <c r="J50" s="41"/>
      <c r="K50" s="41"/>
      <c r="L50" s="165">
        <v>26</v>
      </c>
      <c r="M50" s="183" t="s">
        <v>73</v>
      </c>
      <c r="N50" s="167"/>
      <c r="O50" s="167"/>
      <c r="P50" s="167"/>
      <c r="Q50" s="127"/>
      <c r="R50" s="184">
        <f>R47+R48+R49</f>
        <v>0</v>
      </c>
      <c r="S50" s="17"/>
    </row>
    <row r="51" spans="1:19" ht="20.25" customHeight="1">
      <c r="A51" s="176" t="s">
        <v>74</v>
      </c>
      <c r="B51" s="120"/>
      <c r="C51" s="120"/>
      <c r="D51" s="120"/>
      <c r="E51" s="120"/>
      <c r="F51" s="121"/>
      <c r="G51" s="177" t="s">
        <v>71</v>
      </c>
      <c r="H51" s="120"/>
      <c r="I51" s="120"/>
      <c r="J51" s="120"/>
      <c r="K51" s="120"/>
      <c r="L51" s="143" t="s">
        <v>75</v>
      </c>
      <c r="M51" s="133"/>
      <c r="N51" s="145" t="s">
        <v>76</v>
      </c>
      <c r="O51" s="132"/>
      <c r="P51" s="132"/>
      <c r="Q51" s="132"/>
      <c r="R51" s="185"/>
      <c r="S51" s="10"/>
    </row>
    <row r="52" spans="1:19" ht="20.25" customHeight="1">
      <c r="A52" s="181" t="s">
        <v>25</v>
      </c>
      <c r="B52" s="117"/>
      <c r="C52" s="117"/>
      <c r="D52" s="117"/>
      <c r="E52" s="117"/>
      <c r="F52" s="110"/>
      <c r="G52" s="182"/>
      <c r="H52" s="117"/>
      <c r="I52" s="117"/>
      <c r="J52" s="117"/>
      <c r="K52" s="117"/>
      <c r="L52" s="149">
        <v>27</v>
      </c>
      <c r="M52" s="154" t="s">
        <v>77</v>
      </c>
      <c r="N52" s="124"/>
      <c r="O52" s="124"/>
      <c r="P52" s="124"/>
      <c r="Q52" s="119"/>
      <c r="R52" s="192">
        <v>0</v>
      </c>
      <c r="S52" s="13"/>
    </row>
    <row r="53" spans="1:19" ht="20.25" customHeight="1">
      <c r="A53" s="109"/>
      <c r="B53" s="41"/>
      <c r="C53" s="41"/>
      <c r="D53" s="41"/>
      <c r="E53" s="41"/>
      <c r="F53" s="112"/>
      <c r="G53" s="175"/>
      <c r="H53" s="41"/>
      <c r="I53" s="41"/>
      <c r="J53" s="41"/>
      <c r="K53" s="41"/>
      <c r="L53" s="149">
        <v>28</v>
      </c>
      <c r="M53" s="154" t="s">
        <v>78</v>
      </c>
      <c r="N53" s="124"/>
      <c r="O53" s="124"/>
      <c r="P53" s="124"/>
      <c r="Q53" s="119"/>
      <c r="R53" s="192">
        <v>0</v>
      </c>
      <c r="S53" s="13"/>
    </row>
    <row r="54" spans="1:19" ht="20.25" customHeight="1">
      <c r="A54" s="186" t="s">
        <v>70</v>
      </c>
      <c r="B54" s="127"/>
      <c r="C54" s="127"/>
      <c r="D54" s="127"/>
      <c r="E54" s="127"/>
      <c r="F54" s="187"/>
      <c r="G54" s="188" t="s">
        <v>71</v>
      </c>
      <c r="H54" s="127"/>
      <c r="I54" s="127"/>
      <c r="J54" s="127"/>
      <c r="K54" s="127"/>
      <c r="L54" s="165">
        <v>29</v>
      </c>
      <c r="M54" s="166" t="s">
        <v>79</v>
      </c>
      <c r="N54" s="167"/>
      <c r="O54" s="167"/>
      <c r="P54" s="167"/>
      <c r="Q54" s="168"/>
      <c r="R54" s="194">
        <v>0</v>
      </c>
      <c r="S54" s="18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90" t="s">
        <v>80</v>
      </c>
      <c r="B1" s="91"/>
      <c r="C1" s="91"/>
      <c r="D1" s="91"/>
      <c r="E1" s="91"/>
    </row>
    <row r="2" spans="1:5" ht="12" customHeight="1">
      <c r="A2" s="92" t="s">
        <v>81</v>
      </c>
      <c r="B2" s="93" t="str">
        <f>'Krycí list'!E5</f>
        <v>MŠ Vajanského 3, Trnava</v>
      </c>
      <c r="C2" s="94"/>
      <c r="D2" s="94"/>
      <c r="E2" s="94"/>
    </row>
    <row r="3" spans="1:5" ht="12" customHeight="1">
      <c r="A3" s="92" t="s">
        <v>82</v>
      </c>
      <c r="B3" s="93" t="str">
        <f>'Krycí list'!E7</f>
        <v>Statický posudok poruchy MŠ</v>
      </c>
      <c r="C3" s="95"/>
      <c r="D3" s="93"/>
      <c r="E3" s="96"/>
    </row>
    <row r="4" spans="1:5" ht="12" customHeight="1">
      <c r="A4" s="92" t="s">
        <v>83</v>
      </c>
      <c r="B4" s="93" t="str">
        <f>'Krycí list'!E9</f>
        <v> </v>
      </c>
      <c r="C4" s="95"/>
      <c r="D4" s="93"/>
      <c r="E4" s="96"/>
    </row>
    <row r="5" spans="1:5" ht="12" customHeight="1">
      <c r="A5" s="93" t="s">
        <v>84</v>
      </c>
      <c r="B5" s="93" t="str">
        <f>'Krycí list'!P5</f>
        <v>801</v>
      </c>
      <c r="C5" s="95"/>
      <c r="D5" s="93"/>
      <c r="E5" s="96"/>
    </row>
    <row r="6" spans="1:5" ht="6" customHeight="1">
      <c r="A6" s="93"/>
      <c r="B6" s="93"/>
      <c r="C6" s="95"/>
      <c r="D6" s="93"/>
      <c r="E6" s="96"/>
    </row>
    <row r="7" spans="1:5" ht="12" customHeight="1">
      <c r="A7" s="93" t="s">
        <v>85</v>
      </c>
      <c r="B7" s="93" t="str">
        <f>'Krycí list'!E26</f>
        <v>Mesto Trnava</v>
      </c>
      <c r="C7" s="95"/>
      <c r="D7" s="93"/>
      <c r="E7" s="96"/>
    </row>
    <row r="8" spans="1:5" ht="12" customHeight="1">
      <c r="A8" s="93" t="s">
        <v>86</v>
      </c>
      <c r="B8" s="93" t="str">
        <f>'Krycí list'!E28</f>
        <v> </v>
      </c>
      <c r="C8" s="95"/>
      <c r="D8" s="93"/>
      <c r="E8" s="96"/>
    </row>
    <row r="9" spans="1:5" ht="12" customHeight="1">
      <c r="A9" s="93" t="s">
        <v>87</v>
      </c>
      <c r="B9" s="93" t="s">
        <v>30</v>
      </c>
      <c r="C9" s="95"/>
      <c r="D9" s="93"/>
      <c r="E9" s="96"/>
    </row>
    <row r="10" spans="1:5" ht="6" customHeight="1">
      <c r="A10" s="91"/>
      <c r="B10" s="91"/>
      <c r="C10" s="91"/>
      <c r="D10" s="91"/>
      <c r="E10" s="91"/>
    </row>
    <row r="11" spans="1:5" ht="12" customHeight="1">
      <c r="A11" s="28" t="s">
        <v>88</v>
      </c>
      <c r="B11" s="29" t="s">
        <v>89</v>
      </c>
      <c r="C11" s="97" t="s">
        <v>90</v>
      </c>
      <c r="D11" s="98" t="s">
        <v>91</v>
      </c>
      <c r="E11" s="97" t="s">
        <v>92</v>
      </c>
    </row>
    <row r="12" spans="1:5" ht="12" customHeight="1">
      <c r="A12" s="30">
        <v>1</v>
      </c>
      <c r="B12" s="31">
        <v>2</v>
      </c>
      <c r="C12" s="99">
        <v>3</v>
      </c>
      <c r="D12" s="100">
        <v>4</v>
      </c>
      <c r="E12" s="99">
        <v>5</v>
      </c>
    </row>
    <row r="13" spans="1:5" ht="3.75" customHeight="1">
      <c r="A13" s="101"/>
      <c r="B13" s="101"/>
      <c r="C13" s="101"/>
      <c r="D13" s="101"/>
      <c r="E13" s="101"/>
    </row>
    <row r="14" spans="1:5" s="22" customFormat="1" ht="12.75" customHeight="1">
      <c r="A14" s="45" t="str">
        <f>Rozpocet!D14</f>
        <v>HSV</v>
      </c>
      <c r="B14" s="46" t="str">
        <f>Rozpocet!E14</f>
        <v>Práce a dodávky HSV</v>
      </c>
      <c r="C14" s="69">
        <f>Rozpocet!I14</f>
        <v>0</v>
      </c>
      <c r="D14" s="70">
        <f>Rozpocet!K14</f>
        <v>0</v>
      </c>
      <c r="E14" s="70">
        <f>Rozpocet!M14</f>
        <v>0</v>
      </c>
    </row>
    <row r="15" spans="1:5" s="22" customFormat="1" ht="12.75" customHeight="1">
      <c r="A15" s="35" t="str">
        <f>Rozpocet!D15</f>
        <v>2</v>
      </c>
      <c r="B15" s="36" t="str">
        <f>Rozpocet!E15</f>
        <v>Zakladanie</v>
      </c>
      <c r="C15" s="65">
        <f>Rozpocet!I15</f>
        <v>0</v>
      </c>
      <c r="D15" s="66">
        <f>Rozpocet!K15</f>
        <v>0</v>
      </c>
      <c r="E15" s="66">
        <f>Rozpocet!M15</f>
        <v>0</v>
      </c>
    </row>
    <row r="16" spans="1:5" s="22" customFormat="1" ht="12.75" customHeight="1">
      <c r="A16" s="35" t="str">
        <f>Rozpocet!D32</f>
        <v>6</v>
      </c>
      <c r="B16" s="36" t="str">
        <f>Rozpocet!E32</f>
        <v>Úpravy povrchov, podlahy, osadenie</v>
      </c>
      <c r="C16" s="65">
        <f>Rozpocet!I32</f>
        <v>0</v>
      </c>
      <c r="D16" s="66">
        <f>Rozpocet!K32</f>
        <v>0</v>
      </c>
      <c r="E16" s="66">
        <f>Rozpocet!M32</f>
        <v>0</v>
      </c>
    </row>
    <row r="17" spans="1:5" s="22" customFormat="1" ht="12.75" customHeight="1">
      <c r="A17" s="35" t="str">
        <f>Rozpocet!D40</f>
        <v>9</v>
      </c>
      <c r="B17" s="36" t="str">
        <f>Rozpocet!E40</f>
        <v>Ostatné konštrukcie a práce-búranie</v>
      </c>
      <c r="C17" s="65">
        <f>Rozpocet!I40</f>
        <v>0</v>
      </c>
      <c r="D17" s="66">
        <f>Rozpocet!K40</f>
        <v>0</v>
      </c>
      <c r="E17" s="66">
        <f>Rozpocet!M40</f>
        <v>0</v>
      </c>
    </row>
    <row r="18" spans="1:5" s="22" customFormat="1" ht="12.75" customHeight="1">
      <c r="A18" s="35" t="str">
        <f>Rozpocet!D52</f>
        <v>99</v>
      </c>
      <c r="B18" s="36" t="str">
        <f>Rozpocet!E52</f>
        <v>Presun hmôt HSV</v>
      </c>
      <c r="C18" s="65">
        <f>Rozpocet!I52</f>
        <v>0</v>
      </c>
      <c r="D18" s="66">
        <f>Rozpocet!K52</f>
        <v>0</v>
      </c>
      <c r="E18" s="66">
        <f>Rozpocet!M52</f>
        <v>0</v>
      </c>
    </row>
    <row r="19" spans="1:5" s="22" customFormat="1" ht="12.75" customHeight="1">
      <c r="A19" s="45" t="str">
        <f>Rozpocet!D54</f>
        <v>PSV</v>
      </c>
      <c r="B19" s="46" t="str">
        <f>Rozpocet!E54</f>
        <v>Práce a dodávky PSV</v>
      </c>
      <c r="C19" s="69">
        <f>Rozpocet!I54</f>
        <v>0</v>
      </c>
      <c r="D19" s="70">
        <f>Rozpocet!K54</f>
        <v>0</v>
      </c>
      <c r="E19" s="70">
        <f>Rozpocet!M54</f>
        <v>0</v>
      </c>
    </row>
    <row r="20" spans="1:5" s="22" customFormat="1" ht="12.75" customHeight="1">
      <c r="A20" s="35" t="str">
        <f>Rozpocet!D55</f>
        <v>735</v>
      </c>
      <c r="B20" s="36" t="str">
        <f>Rozpocet!E55</f>
        <v>Ústredné kúrenie, vykurov. telesá</v>
      </c>
      <c r="C20" s="65">
        <f>Rozpocet!I55</f>
        <v>0</v>
      </c>
      <c r="D20" s="66">
        <f>Rozpocet!K55</f>
        <v>0</v>
      </c>
      <c r="E20" s="66">
        <f>Rozpocet!M55</f>
        <v>0</v>
      </c>
    </row>
    <row r="21" spans="1:5" s="22" customFormat="1" ht="12.75" customHeight="1">
      <c r="A21" s="35" t="str">
        <f>Rozpocet!D57</f>
        <v>776</v>
      </c>
      <c r="B21" s="36" t="str">
        <f>Rozpocet!E57</f>
        <v>Podlahy povlakové</v>
      </c>
      <c r="C21" s="65">
        <f>Rozpocet!I57</f>
        <v>0</v>
      </c>
      <c r="D21" s="66">
        <f>Rozpocet!K57</f>
        <v>0</v>
      </c>
      <c r="E21" s="66">
        <f>Rozpocet!M57</f>
        <v>0</v>
      </c>
    </row>
    <row r="22" spans="1:5" s="22" customFormat="1" ht="12.75" customHeight="1">
      <c r="A22" s="35" t="str">
        <f>Rozpocet!D65</f>
        <v>784</v>
      </c>
      <c r="B22" s="36" t="str">
        <f>Rozpocet!E65</f>
        <v>Dokončovacie práce - maľby</v>
      </c>
      <c r="C22" s="65">
        <f>Rozpocet!I65</f>
        <v>0</v>
      </c>
      <c r="D22" s="66">
        <f>Rozpocet!K65</f>
        <v>0</v>
      </c>
      <c r="E22" s="66">
        <f>Rozpocet!M65</f>
        <v>0</v>
      </c>
    </row>
    <row r="23" spans="1:5" s="22" customFormat="1" ht="12.75" customHeight="1">
      <c r="A23" s="45" t="str">
        <f>Rozpocet!D74</f>
        <v>M</v>
      </c>
      <c r="B23" s="46" t="str">
        <f>Rozpocet!E74</f>
        <v>Práce a dodávky M</v>
      </c>
      <c r="C23" s="69">
        <f>Rozpocet!I74</f>
        <v>0</v>
      </c>
      <c r="D23" s="70">
        <f>Rozpocet!K74</f>
        <v>0</v>
      </c>
      <c r="E23" s="70">
        <f>Rozpocet!M74</f>
        <v>0</v>
      </c>
    </row>
    <row r="24" spans="1:5" s="22" customFormat="1" ht="12.75" customHeight="1">
      <c r="A24" s="35" t="str">
        <f>Rozpocet!D75</f>
        <v>21-M</v>
      </c>
      <c r="B24" s="36" t="str">
        <f>Rozpocet!E75</f>
        <v>Elektromontáže</v>
      </c>
      <c r="C24" s="65">
        <f>Rozpocet!I75</f>
        <v>0</v>
      </c>
      <c r="D24" s="66">
        <f>Rozpocet!K75</f>
        <v>0</v>
      </c>
      <c r="E24" s="66">
        <f>Rozpocet!M75</f>
        <v>0</v>
      </c>
    </row>
    <row r="25" spans="1:5" s="23" customFormat="1" ht="12.75" customHeight="1">
      <c r="A25" s="51"/>
      <c r="B25" s="52" t="s">
        <v>93</v>
      </c>
      <c r="C25" s="73">
        <f>Rozpocet!I77</f>
        <v>0</v>
      </c>
      <c r="D25" s="74">
        <f>Rozpocet!K77</f>
        <v>0</v>
      </c>
      <c r="E25" s="74">
        <f>Rozpocet!M77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7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19" t="s">
        <v>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</row>
    <row r="2" spans="1:16" ht="11.25" customHeight="1">
      <c r="A2" s="20" t="s">
        <v>81</v>
      </c>
      <c r="B2" s="21"/>
      <c r="C2" s="21" t="str">
        <f>'Krycí list'!E5</f>
        <v>MŠ Vajanského 3, Trnava</v>
      </c>
      <c r="D2" s="21"/>
      <c r="E2" s="21"/>
      <c r="F2" s="21"/>
      <c r="G2" s="21"/>
      <c r="H2" s="21"/>
      <c r="I2" s="21"/>
      <c r="J2" s="21"/>
      <c r="K2" s="21"/>
      <c r="L2" s="24"/>
      <c r="M2" s="24"/>
      <c r="N2" s="24"/>
      <c r="O2" s="25"/>
      <c r="P2" s="25"/>
    </row>
    <row r="3" spans="1:16" ht="11.25" customHeight="1">
      <c r="A3" s="20" t="s">
        <v>82</v>
      </c>
      <c r="B3" s="21"/>
      <c r="C3" s="21" t="str">
        <f>'Krycí list'!E7</f>
        <v>Statický posudok poruchy MŠ</v>
      </c>
      <c r="D3" s="21"/>
      <c r="E3" s="21"/>
      <c r="F3" s="21"/>
      <c r="G3" s="21"/>
      <c r="H3" s="21"/>
      <c r="I3" s="21"/>
      <c r="J3" s="21"/>
      <c r="K3" s="21"/>
      <c r="L3" s="24"/>
      <c r="M3" s="24"/>
      <c r="N3" s="24"/>
      <c r="O3" s="25"/>
      <c r="P3" s="25"/>
    </row>
    <row r="4" spans="1:16" ht="11.25" customHeight="1">
      <c r="A4" s="20" t="s">
        <v>83</v>
      </c>
      <c r="B4" s="21"/>
      <c r="C4" s="21" t="str">
        <f>'Krycí list'!E9</f>
        <v> </v>
      </c>
      <c r="D4" s="21"/>
      <c r="E4" s="21"/>
      <c r="F4" s="21"/>
      <c r="G4" s="21"/>
      <c r="H4" s="21"/>
      <c r="I4" s="21"/>
      <c r="J4" s="21"/>
      <c r="K4" s="21"/>
      <c r="L4" s="24"/>
      <c r="M4" s="24"/>
      <c r="N4" s="24"/>
      <c r="O4" s="25"/>
      <c r="P4" s="25"/>
    </row>
    <row r="5" spans="1:16" ht="11.25" customHeight="1">
      <c r="A5" s="21" t="s">
        <v>95</v>
      </c>
      <c r="B5" s="21"/>
      <c r="C5" s="21" t="str">
        <f>'Krycí list'!P5</f>
        <v>801</v>
      </c>
      <c r="D5" s="21"/>
      <c r="E5" s="21"/>
      <c r="F5" s="21"/>
      <c r="G5" s="21"/>
      <c r="H5" s="21"/>
      <c r="I5" s="21"/>
      <c r="J5" s="21"/>
      <c r="K5" s="21"/>
      <c r="L5" s="24"/>
      <c r="M5" s="24"/>
      <c r="N5" s="24"/>
      <c r="O5" s="25"/>
      <c r="P5" s="25"/>
    </row>
    <row r="6" spans="1:16" ht="5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4"/>
      <c r="M6" s="24"/>
      <c r="N6" s="24"/>
      <c r="O6" s="25"/>
      <c r="P6" s="25"/>
    </row>
    <row r="7" spans="1:16" ht="11.25" customHeight="1">
      <c r="A7" s="21" t="s">
        <v>85</v>
      </c>
      <c r="B7" s="21"/>
      <c r="C7" s="21" t="str">
        <f>'Krycí list'!E26</f>
        <v>Mesto Trnava</v>
      </c>
      <c r="D7" s="21"/>
      <c r="E7" s="21"/>
      <c r="F7" s="21"/>
      <c r="G7" s="21"/>
      <c r="H7" s="21"/>
      <c r="I7" s="21"/>
      <c r="J7" s="21"/>
      <c r="K7" s="21"/>
      <c r="L7" s="24"/>
      <c r="M7" s="24"/>
      <c r="N7" s="24"/>
      <c r="O7" s="25"/>
      <c r="P7" s="25"/>
    </row>
    <row r="8" spans="1:16" ht="11.25" customHeight="1">
      <c r="A8" s="21" t="s">
        <v>86</v>
      </c>
      <c r="B8" s="21"/>
      <c r="C8" s="21" t="str">
        <f>'Krycí list'!E28</f>
        <v> </v>
      </c>
      <c r="D8" s="21"/>
      <c r="E8" s="21"/>
      <c r="F8" s="21"/>
      <c r="G8" s="21"/>
      <c r="H8" s="21"/>
      <c r="I8" s="21"/>
      <c r="J8" s="21"/>
      <c r="K8" s="21"/>
      <c r="L8" s="24"/>
      <c r="M8" s="24"/>
      <c r="N8" s="24"/>
      <c r="O8" s="25"/>
      <c r="P8" s="25"/>
    </row>
    <row r="9" spans="1:16" ht="11.25" customHeight="1">
      <c r="A9" s="21" t="s">
        <v>87</v>
      </c>
      <c r="B9" s="21"/>
      <c r="C9" s="21" t="s">
        <v>30</v>
      </c>
      <c r="D9" s="21"/>
      <c r="E9" s="21"/>
      <c r="F9" s="21"/>
      <c r="G9" s="21"/>
      <c r="H9" s="21"/>
      <c r="I9" s="21"/>
      <c r="J9" s="21"/>
      <c r="K9" s="21"/>
      <c r="L9" s="24"/>
      <c r="M9" s="24"/>
      <c r="N9" s="24"/>
      <c r="O9" s="25"/>
      <c r="P9" s="25"/>
    </row>
    <row r="10" spans="1:16" ht="6" customHeight="1">
      <c r="A10" s="27"/>
      <c r="B10" s="27"/>
      <c r="C10" s="27"/>
      <c r="D10" s="27"/>
      <c r="E10" s="27"/>
      <c r="F10" s="27"/>
      <c r="G10" s="27"/>
      <c r="H10" s="53"/>
      <c r="I10" s="27"/>
      <c r="J10" s="27"/>
      <c r="K10" s="27"/>
      <c r="L10" s="27"/>
      <c r="M10" s="27"/>
      <c r="N10" s="53"/>
      <c r="O10" s="80"/>
      <c r="P10" s="80"/>
    </row>
    <row r="11" spans="1:16" ht="21.75" customHeight="1">
      <c r="A11" s="28" t="s">
        <v>96</v>
      </c>
      <c r="B11" s="29" t="s">
        <v>97</v>
      </c>
      <c r="C11" s="29" t="s">
        <v>98</v>
      </c>
      <c r="D11" s="29" t="s">
        <v>99</v>
      </c>
      <c r="E11" s="29" t="s">
        <v>89</v>
      </c>
      <c r="F11" s="29" t="s">
        <v>100</v>
      </c>
      <c r="G11" s="29" t="s">
        <v>101</v>
      </c>
      <c r="H11" s="54" t="s">
        <v>102</v>
      </c>
      <c r="I11" s="29" t="s">
        <v>90</v>
      </c>
      <c r="J11" s="29" t="s">
        <v>103</v>
      </c>
      <c r="K11" s="29" t="s">
        <v>91</v>
      </c>
      <c r="L11" s="29" t="s">
        <v>104</v>
      </c>
      <c r="M11" s="29" t="s">
        <v>105</v>
      </c>
      <c r="N11" s="75" t="s">
        <v>106</v>
      </c>
      <c r="O11" s="81" t="s">
        <v>107</v>
      </c>
      <c r="P11" s="82" t="s">
        <v>108</v>
      </c>
    </row>
    <row r="12" spans="1:16" ht="11.25" customHeight="1">
      <c r="A12" s="30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55">
        <v>8</v>
      </c>
      <c r="I12" s="31">
        <v>9</v>
      </c>
      <c r="J12" s="31"/>
      <c r="K12" s="31"/>
      <c r="L12" s="31"/>
      <c r="M12" s="31"/>
      <c r="N12" s="76">
        <v>10</v>
      </c>
      <c r="O12" s="83">
        <v>11</v>
      </c>
      <c r="P12" s="84">
        <v>12</v>
      </c>
    </row>
    <row r="13" spans="1:16" ht="3.75" customHeight="1">
      <c r="A13" s="27"/>
      <c r="B13" s="27"/>
      <c r="C13" s="27"/>
      <c r="D13" s="27"/>
      <c r="E13" s="27"/>
      <c r="F13" s="27"/>
      <c r="G13" s="27"/>
      <c r="H13" s="53"/>
      <c r="I13" s="27"/>
      <c r="J13" s="27"/>
      <c r="K13" s="27"/>
      <c r="L13" s="27"/>
      <c r="M13" s="27"/>
      <c r="N13" s="77"/>
      <c r="O13" s="85"/>
      <c r="P13" s="86"/>
    </row>
    <row r="14" spans="1:16" s="22" customFormat="1" ht="12.75" customHeight="1">
      <c r="A14" s="32"/>
      <c r="B14" s="33" t="s">
        <v>67</v>
      </c>
      <c r="C14" s="32"/>
      <c r="D14" s="32" t="s">
        <v>46</v>
      </c>
      <c r="E14" s="32" t="s">
        <v>109</v>
      </c>
      <c r="F14" s="32"/>
      <c r="G14" s="32"/>
      <c r="H14" s="56"/>
      <c r="I14" s="63">
        <f>I15+I32+I40+I52</f>
        <v>0</v>
      </c>
      <c r="J14" s="32"/>
      <c r="K14" s="64">
        <f>K15+K32+K40+K52</f>
        <v>0</v>
      </c>
      <c r="L14" s="32"/>
      <c r="M14" s="64">
        <f>M15+M32+M40+M52</f>
        <v>0</v>
      </c>
      <c r="N14" s="56"/>
      <c r="O14" s="34"/>
      <c r="P14" s="46" t="s">
        <v>110</v>
      </c>
    </row>
    <row r="15" spans="1:16" s="22" customFormat="1" ht="12.75" customHeight="1">
      <c r="A15" s="34"/>
      <c r="B15" s="35" t="s">
        <v>67</v>
      </c>
      <c r="C15" s="34"/>
      <c r="D15" s="36" t="s">
        <v>111</v>
      </c>
      <c r="E15" s="36" t="s">
        <v>112</v>
      </c>
      <c r="F15" s="34"/>
      <c r="G15" s="34"/>
      <c r="H15" s="57"/>
      <c r="I15" s="65">
        <f>SUM(I16:I31)</f>
        <v>0</v>
      </c>
      <c r="J15" s="34"/>
      <c r="K15" s="66">
        <f>SUM(K16:K31)</f>
        <v>0</v>
      </c>
      <c r="L15" s="34"/>
      <c r="M15" s="66">
        <f>SUM(M16:M31)</f>
        <v>0</v>
      </c>
      <c r="N15" s="57"/>
      <c r="O15" s="34"/>
      <c r="P15" s="36" t="s">
        <v>113</v>
      </c>
    </row>
    <row r="16" spans="1:16" s="6" customFormat="1" ht="13.5" customHeight="1">
      <c r="A16" s="37" t="s">
        <v>113</v>
      </c>
      <c r="B16" s="37" t="s">
        <v>114</v>
      </c>
      <c r="C16" s="37" t="s">
        <v>115</v>
      </c>
      <c r="D16" s="38" t="s">
        <v>116</v>
      </c>
      <c r="E16" s="39" t="s">
        <v>117</v>
      </c>
      <c r="F16" s="37" t="s">
        <v>118</v>
      </c>
      <c r="G16" s="40">
        <v>4</v>
      </c>
      <c r="H16" s="58">
        <v>0</v>
      </c>
      <c r="I16" s="67">
        <f>ROUND(G16*H16,2)</f>
        <v>0</v>
      </c>
      <c r="J16" s="68">
        <v>0</v>
      </c>
      <c r="K16" s="40">
        <f>G16*J16</f>
        <v>0</v>
      </c>
      <c r="L16" s="68">
        <v>0</v>
      </c>
      <c r="M16" s="40">
        <f>G16*L16</f>
        <v>0</v>
      </c>
      <c r="N16" s="78">
        <v>20</v>
      </c>
      <c r="O16" s="87">
        <v>4</v>
      </c>
      <c r="P16" s="41" t="s">
        <v>111</v>
      </c>
    </row>
    <row r="17" spans="1:16" s="6" customFormat="1" ht="13.5" customHeight="1">
      <c r="A17" s="37" t="s">
        <v>111</v>
      </c>
      <c r="B17" s="37" t="s">
        <v>114</v>
      </c>
      <c r="C17" s="37" t="s">
        <v>115</v>
      </c>
      <c r="D17" s="38" t="s">
        <v>119</v>
      </c>
      <c r="E17" s="39" t="s">
        <v>120</v>
      </c>
      <c r="F17" s="37" t="s">
        <v>118</v>
      </c>
      <c r="G17" s="40">
        <v>5</v>
      </c>
      <c r="H17" s="58">
        <v>0</v>
      </c>
      <c r="I17" s="67">
        <f>ROUND(G17*H17,2)</f>
        <v>0</v>
      </c>
      <c r="J17" s="68">
        <v>0</v>
      </c>
      <c r="K17" s="40">
        <f>G17*J17</f>
        <v>0</v>
      </c>
      <c r="L17" s="68">
        <v>0</v>
      </c>
      <c r="M17" s="40">
        <f>G17*L17</f>
        <v>0</v>
      </c>
      <c r="N17" s="78">
        <v>20</v>
      </c>
      <c r="O17" s="87">
        <v>4</v>
      </c>
      <c r="P17" s="41" t="s">
        <v>111</v>
      </c>
    </row>
    <row r="18" spans="1:19" s="6" customFormat="1" ht="15.75" customHeight="1">
      <c r="A18" s="41"/>
      <c r="B18" s="41"/>
      <c r="C18" s="41"/>
      <c r="D18" s="42"/>
      <c r="E18" s="43" t="s">
        <v>121</v>
      </c>
      <c r="F18" s="41"/>
      <c r="G18" s="44">
        <v>5</v>
      </c>
      <c r="H18" s="59"/>
      <c r="I18" s="41"/>
      <c r="J18" s="41"/>
      <c r="K18" s="41"/>
      <c r="L18" s="41"/>
      <c r="M18" s="41"/>
      <c r="N18" s="59"/>
      <c r="O18" s="41"/>
      <c r="P18" s="42" t="s">
        <v>111</v>
      </c>
      <c r="Q18" s="26" t="s">
        <v>111</v>
      </c>
      <c r="R18" s="26" t="s">
        <v>122</v>
      </c>
      <c r="S18" s="26" t="s">
        <v>113</v>
      </c>
    </row>
    <row r="19" spans="1:16" s="6" customFormat="1" ht="13.5" customHeight="1">
      <c r="A19" s="37" t="s">
        <v>123</v>
      </c>
      <c r="B19" s="37" t="s">
        <v>114</v>
      </c>
      <c r="C19" s="37" t="s">
        <v>124</v>
      </c>
      <c r="D19" s="38" t="s">
        <v>125</v>
      </c>
      <c r="E19" s="39" t="s">
        <v>126</v>
      </c>
      <c r="F19" s="37" t="s">
        <v>127</v>
      </c>
      <c r="G19" s="40">
        <v>2.634</v>
      </c>
      <c r="H19" s="58">
        <v>0</v>
      </c>
      <c r="I19" s="67">
        <f>ROUND(G19*H19,2)</f>
        <v>0</v>
      </c>
      <c r="J19" s="68">
        <v>0</v>
      </c>
      <c r="K19" s="40">
        <f>G19*J19</f>
        <v>0</v>
      </c>
      <c r="L19" s="68">
        <v>0</v>
      </c>
      <c r="M19" s="40">
        <f>G19*L19</f>
        <v>0</v>
      </c>
      <c r="N19" s="78">
        <v>20</v>
      </c>
      <c r="O19" s="87">
        <v>4</v>
      </c>
      <c r="P19" s="41" t="s">
        <v>111</v>
      </c>
    </row>
    <row r="20" spans="1:19" s="6" customFormat="1" ht="15.75" customHeight="1">
      <c r="A20" s="41"/>
      <c r="B20" s="41"/>
      <c r="C20" s="41"/>
      <c r="D20" s="42"/>
      <c r="E20" s="43" t="s">
        <v>128</v>
      </c>
      <c r="F20" s="41"/>
      <c r="G20" s="44">
        <v>2.634</v>
      </c>
      <c r="H20" s="59"/>
      <c r="I20" s="41"/>
      <c r="J20" s="41"/>
      <c r="K20" s="41"/>
      <c r="L20" s="41"/>
      <c r="M20" s="41"/>
      <c r="N20" s="59"/>
      <c r="O20" s="41"/>
      <c r="P20" s="42" t="s">
        <v>111</v>
      </c>
      <c r="Q20" s="26" t="s">
        <v>111</v>
      </c>
      <c r="R20" s="26" t="s">
        <v>122</v>
      </c>
      <c r="S20" s="26" t="s">
        <v>113</v>
      </c>
    </row>
    <row r="21" spans="1:16" s="6" customFormat="1" ht="13.5" customHeight="1">
      <c r="A21" s="37" t="s">
        <v>129</v>
      </c>
      <c r="B21" s="37" t="s">
        <v>114</v>
      </c>
      <c r="C21" s="37" t="s">
        <v>124</v>
      </c>
      <c r="D21" s="38" t="s">
        <v>130</v>
      </c>
      <c r="E21" s="39" t="s">
        <v>131</v>
      </c>
      <c r="F21" s="37" t="s">
        <v>127</v>
      </c>
      <c r="G21" s="40">
        <v>2.634</v>
      </c>
      <c r="H21" s="58">
        <v>0</v>
      </c>
      <c r="I21" s="67">
        <f>ROUND(G21*H21,2)</f>
        <v>0</v>
      </c>
      <c r="J21" s="68">
        <v>0</v>
      </c>
      <c r="K21" s="40">
        <f>G21*J21</f>
        <v>0</v>
      </c>
      <c r="L21" s="68">
        <v>0</v>
      </c>
      <c r="M21" s="40">
        <f>G21*L21</f>
        <v>0</v>
      </c>
      <c r="N21" s="78">
        <v>20</v>
      </c>
      <c r="O21" s="87">
        <v>4</v>
      </c>
      <c r="P21" s="41" t="s">
        <v>111</v>
      </c>
    </row>
    <row r="22" spans="1:19" s="6" customFormat="1" ht="15.75" customHeight="1">
      <c r="A22" s="41"/>
      <c r="B22" s="41"/>
      <c r="C22" s="41"/>
      <c r="D22" s="42"/>
      <c r="E22" s="43" t="s">
        <v>128</v>
      </c>
      <c r="F22" s="41"/>
      <c r="G22" s="44">
        <v>2.634</v>
      </c>
      <c r="H22" s="59"/>
      <c r="I22" s="41"/>
      <c r="J22" s="41"/>
      <c r="K22" s="41"/>
      <c r="L22" s="41"/>
      <c r="M22" s="41"/>
      <c r="N22" s="59"/>
      <c r="O22" s="41"/>
      <c r="P22" s="42" t="s">
        <v>111</v>
      </c>
      <c r="Q22" s="26" t="s">
        <v>111</v>
      </c>
      <c r="R22" s="26" t="s">
        <v>122</v>
      </c>
      <c r="S22" s="26" t="s">
        <v>113</v>
      </c>
    </row>
    <row r="23" spans="1:16" s="6" customFormat="1" ht="13.5" customHeight="1">
      <c r="A23" s="37" t="s">
        <v>132</v>
      </c>
      <c r="B23" s="37" t="s">
        <v>114</v>
      </c>
      <c r="C23" s="37" t="s">
        <v>124</v>
      </c>
      <c r="D23" s="38" t="s">
        <v>133</v>
      </c>
      <c r="E23" s="39" t="s">
        <v>134</v>
      </c>
      <c r="F23" s="37" t="s">
        <v>118</v>
      </c>
      <c r="G23" s="40">
        <v>8.01</v>
      </c>
      <c r="H23" s="58">
        <v>0</v>
      </c>
      <c r="I23" s="67">
        <f>ROUND(G23*H23,2)</f>
        <v>0</v>
      </c>
      <c r="J23" s="68">
        <v>0</v>
      </c>
      <c r="K23" s="40">
        <f>G23*J23</f>
        <v>0</v>
      </c>
      <c r="L23" s="68">
        <v>0</v>
      </c>
      <c r="M23" s="40">
        <f>G23*L23</f>
        <v>0</v>
      </c>
      <c r="N23" s="78">
        <v>20</v>
      </c>
      <c r="O23" s="87">
        <v>4</v>
      </c>
      <c r="P23" s="41" t="s">
        <v>111</v>
      </c>
    </row>
    <row r="24" spans="1:19" s="6" customFormat="1" ht="15.75" customHeight="1">
      <c r="A24" s="41"/>
      <c r="B24" s="41"/>
      <c r="C24" s="41"/>
      <c r="D24" s="42"/>
      <c r="E24" s="43" t="s">
        <v>135</v>
      </c>
      <c r="F24" s="41"/>
      <c r="G24" s="44">
        <v>8.01</v>
      </c>
      <c r="H24" s="59"/>
      <c r="I24" s="41"/>
      <c r="J24" s="41"/>
      <c r="K24" s="41"/>
      <c r="L24" s="41"/>
      <c r="M24" s="41"/>
      <c r="N24" s="59"/>
      <c r="O24" s="41"/>
      <c r="P24" s="42" t="s">
        <v>111</v>
      </c>
      <c r="Q24" s="26" t="s">
        <v>111</v>
      </c>
      <c r="R24" s="26" t="s">
        <v>122</v>
      </c>
      <c r="S24" s="26" t="s">
        <v>113</v>
      </c>
    </row>
    <row r="25" spans="1:16" s="6" customFormat="1" ht="13.5" customHeight="1">
      <c r="A25" s="37" t="s">
        <v>136</v>
      </c>
      <c r="B25" s="37" t="s">
        <v>114</v>
      </c>
      <c r="C25" s="37" t="s">
        <v>124</v>
      </c>
      <c r="D25" s="38" t="s">
        <v>137</v>
      </c>
      <c r="E25" s="39" t="s">
        <v>138</v>
      </c>
      <c r="F25" s="37" t="s">
        <v>127</v>
      </c>
      <c r="G25" s="40">
        <v>2.634</v>
      </c>
      <c r="H25" s="58">
        <v>0</v>
      </c>
      <c r="I25" s="67">
        <f>ROUND(G25*H25,2)</f>
        <v>0</v>
      </c>
      <c r="J25" s="68">
        <v>0</v>
      </c>
      <c r="K25" s="40">
        <f>G25*J25</f>
        <v>0</v>
      </c>
      <c r="L25" s="68">
        <v>0</v>
      </c>
      <c r="M25" s="40">
        <f>G25*L25</f>
        <v>0</v>
      </c>
      <c r="N25" s="78">
        <v>20</v>
      </c>
      <c r="O25" s="87">
        <v>4</v>
      </c>
      <c r="P25" s="41" t="s">
        <v>111</v>
      </c>
    </row>
    <row r="26" spans="1:19" s="6" customFormat="1" ht="15.75" customHeight="1">
      <c r="A26" s="41"/>
      <c r="B26" s="41"/>
      <c r="C26" s="41"/>
      <c r="D26" s="42"/>
      <c r="E26" s="43" t="s">
        <v>128</v>
      </c>
      <c r="F26" s="41"/>
      <c r="G26" s="44">
        <v>2.634</v>
      </c>
      <c r="H26" s="59"/>
      <c r="I26" s="41"/>
      <c r="J26" s="41"/>
      <c r="K26" s="41"/>
      <c r="L26" s="41"/>
      <c r="M26" s="41"/>
      <c r="N26" s="59"/>
      <c r="O26" s="41"/>
      <c r="P26" s="42" t="s">
        <v>111</v>
      </c>
      <c r="Q26" s="26" t="s">
        <v>111</v>
      </c>
      <c r="R26" s="26" t="s">
        <v>122</v>
      </c>
      <c r="S26" s="26" t="s">
        <v>113</v>
      </c>
    </row>
    <row r="27" spans="1:16" s="6" customFormat="1" ht="13.5" customHeight="1">
      <c r="A27" s="37" t="s">
        <v>139</v>
      </c>
      <c r="B27" s="37" t="s">
        <v>114</v>
      </c>
      <c r="C27" s="37" t="s">
        <v>124</v>
      </c>
      <c r="D27" s="38" t="s">
        <v>140</v>
      </c>
      <c r="E27" s="39" t="s">
        <v>141</v>
      </c>
      <c r="F27" s="37" t="s">
        <v>118</v>
      </c>
      <c r="G27" s="40">
        <v>8.01</v>
      </c>
      <c r="H27" s="58">
        <v>0</v>
      </c>
      <c r="I27" s="67">
        <f>ROUND(G27*H27,2)</f>
        <v>0</v>
      </c>
      <c r="J27" s="68">
        <v>0</v>
      </c>
      <c r="K27" s="40">
        <f>G27*J27</f>
        <v>0</v>
      </c>
      <c r="L27" s="68">
        <v>0</v>
      </c>
      <c r="M27" s="40">
        <f>G27*L27</f>
        <v>0</v>
      </c>
      <c r="N27" s="78">
        <v>20</v>
      </c>
      <c r="O27" s="87">
        <v>4</v>
      </c>
      <c r="P27" s="41" t="s">
        <v>111</v>
      </c>
    </row>
    <row r="28" spans="1:16" s="6" customFormat="1" ht="13.5" customHeight="1">
      <c r="A28" s="37" t="s">
        <v>142</v>
      </c>
      <c r="B28" s="37" t="s">
        <v>114</v>
      </c>
      <c r="C28" s="37" t="s">
        <v>124</v>
      </c>
      <c r="D28" s="38" t="s">
        <v>143</v>
      </c>
      <c r="E28" s="39" t="s">
        <v>144</v>
      </c>
      <c r="F28" s="37" t="s">
        <v>127</v>
      </c>
      <c r="G28" s="40">
        <v>2.634</v>
      </c>
      <c r="H28" s="58">
        <v>0</v>
      </c>
      <c r="I28" s="67">
        <f>ROUND(G28*H28,2)</f>
        <v>0</v>
      </c>
      <c r="J28" s="68">
        <v>0</v>
      </c>
      <c r="K28" s="40">
        <f>G28*J28</f>
        <v>0</v>
      </c>
      <c r="L28" s="68">
        <v>0</v>
      </c>
      <c r="M28" s="40">
        <f>G28*L28</f>
        <v>0</v>
      </c>
      <c r="N28" s="78">
        <v>20</v>
      </c>
      <c r="O28" s="87">
        <v>4</v>
      </c>
      <c r="P28" s="41" t="s">
        <v>111</v>
      </c>
    </row>
    <row r="29" spans="1:19" s="6" customFormat="1" ht="15.75" customHeight="1">
      <c r="A29" s="41"/>
      <c r="B29" s="41"/>
      <c r="C29" s="41"/>
      <c r="D29" s="42"/>
      <c r="E29" s="43" t="s">
        <v>128</v>
      </c>
      <c r="F29" s="41"/>
      <c r="G29" s="44">
        <v>2.634</v>
      </c>
      <c r="H29" s="59"/>
      <c r="I29" s="41"/>
      <c r="J29" s="41"/>
      <c r="K29" s="41"/>
      <c r="L29" s="41"/>
      <c r="M29" s="41"/>
      <c r="N29" s="59"/>
      <c r="O29" s="41"/>
      <c r="P29" s="42" t="s">
        <v>111</v>
      </c>
      <c r="Q29" s="26" t="s">
        <v>111</v>
      </c>
      <c r="R29" s="26" t="s">
        <v>122</v>
      </c>
      <c r="S29" s="26" t="s">
        <v>113</v>
      </c>
    </row>
    <row r="30" spans="1:16" s="6" customFormat="1" ht="13.5" customHeight="1">
      <c r="A30" s="37" t="s">
        <v>145</v>
      </c>
      <c r="B30" s="37" t="s">
        <v>114</v>
      </c>
      <c r="C30" s="37" t="s">
        <v>124</v>
      </c>
      <c r="D30" s="38" t="s">
        <v>146</v>
      </c>
      <c r="E30" s="39" t="s">
        <v>147</v>
      </c>
      <c r="F30" s="37" t="s">
        <v>127</v>
      </c>
      <c r="G30" s="40">
        <v>2.634</v>
      </c>
      <c r="H30" s="58">
        <v>0</v>
      </c>
      <c r="I30" s="67">
        <f>ROUND(G30*H30,2)</f>
        <v>0</v>
      </c>
      <c r="J30" s="68">
        <v>0</v>
      </c>
      <c r="K30" s="40">
        <f>G30*J30</f>
        <v>0</v>
      </c>
      <c r="L30" s="68">
        <v>0</v>
      </c>
      <c r="M30" s="40">
        <f>G30*L30</f>
        <v>0</v>
      </c>
      <c r="N30" s="78">
        <v>20</v>
      </c>
      <c r="O30" s="87">
        <v>4</v>
      </c>
      <c r="P30" s="41" t="s">
        <v>111</v>
      </c>
    </row>
    <row r="31" spans="1:16" s="6" customFormat="1" ht="13.5" customHeight="1">
      <c r="A31" s="37" t="s">
        <v>148</v>
      </c>
      <c r="B31" s="37" t="s">
        <v>114</v>
      </c>
      <c r="C31" s="37" t="s">
        <v>124</v>
      </c>
      <c r="D31" s="38" t="s">
        <v>149</v>
      </c>
      <c r="E31" s="39" t="s">
        <v>150</v>
      </c>
      <c r="F31" s="37" t="s">
        <v>127</v>
      </c>
      <c r="G31" s="40">
        <v>2.634</v>
      </c>
      <c r="H31" s="58">
        <v>0</v>
      </c>
      <c r="I31" s="67">
        <f>ROUND(G31*H31,2)</f>
        <v>0</v>
      </c>
      <c r="J31" s="68">
        <v>0</v>
      </c>
      <c r="K31" s="40">
        <f>G31*J31</f>
        <v>0</v>
      </c>
      <c r="L31" s="68">
        <v>0</v>
      </c>
      <c r="M31" s="40">
        <f>G31*L31</f>
        <v>0</v>
      </c>
      <c r="N31" s="78">
        <v>20</v>
      </c>
      <c r="O31" s="87">
        <v>4</v>
      </c>
      <c r="P31" s="41" t="s">
        <v>111</v>
      </c>
    </row>
    <row r="32" spans="1:16" s="22" customFormat="1" ht="12.75" customHeight="1">
      <c r="A32" s="34"/>
      <c r="B32" s="35" t="s">
        <v>67</v>
      </c>
      <c r="C32" s="34"/>
      <c r="D32" s="36" t="s">
        <v>136</v>
      </c>
      <c r="E32" s="36" t="s">
        <v>151</v>
      </c>
      <c r="F32" s="34"/>
      <c r="G32" s="34"/>
      <c r="H32" s="57"/>
      <c r="I32" s="65">
        <f>SUM(I33:I39)</f>
        <v>0</v>
      </c>
      <c r="J32" s="34"/>
      <c r="K32" s="66">
        <f>SUM(K33:K39)</f>
        <v>0</v>
      </c>
      <c r="L32" s="34"/>
      <c r="M32" s="66">
        <f>SUM(M33:M39)</f>
        <v>0</v>
      </c>
      <c r="N32" s="57"/>
      <c r="O32" s="34"/>
      <c r="P32" s="36" t="s">
        <v>113</v>
      </c>
    </row>
    <row r="33" spans="1:16" s="6" customFormat="1" ht="24" customHeight="1">
      <c r="A33" s="37" t="s">
        <v>152</v>
      </c>
      <c r="B33" s="37" t="s">
        <v>114</v>
      </c>
      <c r="C33" s="37" t="s">
        <v>153</v>
      </c>
      <c r="D33" s="38" t="s">
        <v>154</v>
      </c>
      <c r="E33" s="39" t="s">
        <v>155</v>
      </c>
      <c r="F33" s="37" t="s">
        <v>127</v>
      </c>
      <c r="G33" s="40">
        <v>2.634</v>
      </c>
      <c r="H33" s="58">
        <v>0</v>
      </c>
      <c r="I33" s="67">
        <f>ROUND(G33*H33,2)</f>
        <v>0</v>
      </c>
      <c r="J33" s="68">
        <v>0</v>
      </c>
      <c r="K33" s="40">
        <f>G33*J33</f>
        <v>0</v>
      </c>
      <c r="L33" s="68">
        <v>0</v>
      </c>
      <c r="M33" s="40">
        <f>G33*L33</f>
        <v>0</v>
      </c>
      <c r="N33" s="78">
        <v>20</v>
      </c>
      <c r="O33" s="87">
        <v>4</v>
      </c>
      <c r="P33" s="41" t="s">
        <v>111</v>
      </c>
    </row>
    <row r="34" spans="1:19" s="6" customFormat="1" ht="15.75" customHeight="1">
      <c r="A34" s="41"/>
      <c r="B34" s="41"/>
      <c r="C34" s="41"/>
      <c r="D34" s="42"/>
      <c r="E34" s="43" t="s">
        <v>128</v>
      </c>
      <c r="F34" s="41"/>
      <c r="G34" s="44">
        <v>2.634</v>
      </c>
      <c r="H34" s="59"/>
      <c r="I34" s="41"/>
      <c r="J34" s="41"/>
      <c r="K34" s="41"/>
      <c r="L34" s="41"/>
      <c r="M34" s="41"/>
      <c r="N34" s="59"/>
      <c r="O34" s="41"/>
      <c r="P34" s="42" t="s">
        <v>111</v>
      </c>
      <c r="Q34" s="26" t="s">
        <v>111</v>
      </c>
      <c r="R34" s="26" t="s">
        <v>122</v>
      </c>
      <c r="S34" s="26" t="s">
        <v>113</v>
      </c>
    </row>
    <row r="35" spans="1:16" s="6" customFormat="1" ht="24" customHeight="1">
      <c r="A35" s="37" t="s">
        <v>156</v>
      </c>
      <c r="B35" s="37" t="s">
        <v>114</v>
      </c>
      <c r="C35" s="37" t="s">
        <v>153</v>
      </c>
      <c r="D35" s="38" t="s">
        <v>157</v>
      </c>
      <c r="E35" s="39" t="s">
        <v>158</v>
      </c>
      <c r="F35" s="37" t="s">
        <v>127</v>
      </c>
      <c r="G35" s="40">
        <v>2.634</v>
      </c>
      <c r="H35" s="58">
        <v>0</v>
      </c>
      <c r="I35" s="67">
        <f>ROUND(G35*H35,2)</f>
        <v>0</v>
      </c>
      <c r="J35" s="68">
        <v>0</v>
      </c>
      <c r="K35" s="40">
        <f>G35*J35</f>
        <v>0</v>
      </c>
      <c r="L35" s="68">
        <v>0</v>
      </c>
      <c r="M35" s="40">
        <f>G35*L35</f>
        <v>0</v>
      </c>
      <c r="N35" s="78">
        <v>20</v>
      </c>
      <c r="O35" s="87">
        <v>4</v>
      </c>
      <c r="P35" s="41" t="s">
        <v>111</v>
      </c>
    </row>
    <row r="36" spans="1:19" s="6" customFormat="1" ht="15.75" customHeight="1">
      <c r="A36" s="41"/>
      <c r="B36" s="41"/>
      <c r="C36" s="41"/>
      <c r="D36" s="42"/>
      <c r="E36" s="43" t="s">
        <v>128</v>
      </c>
      <c r="F36" s="41"/>
      <c r="G36" s="44">
        <v>2.634</v>
      </c>
      <c r="H36" s="59"/>
      <c r="I36" s="41"/>
      <c r="J36" s="41"/>
      <c r="K36" s="41"/>
      <c r="L36" s="41"/>
      <c r="M36" s="41"/>
      <c r="N36" s="59"/>
      <c r="O36" s="41"/>
      <c r="P36" s="42" t="s">
        <v>111</v>
      </c>
      <c r="Q36" s="26" t="s">
        <v>111</v>
      </c>
      <c r="R36" s="26" t="s">
        <v>122</v>
      </c>
      <c r="S36" s="26" t="s">
        <v>113</v>
      </c>
    </row>
    <row r="37" spans="1:16" s="6" customFormat="1" ht="13.5" customHeight="1">
      <c r="A37" s="37" t="s">
        <v>159</v>
      </c>
      <c r="B37" s="37" t="s">
        <v>114</v>
      </c>
      <c r="C37" s="37" t="s">
        <v>153</v>
      </c>
      <c r="D37" s="38" t="s">
        <v>160</v>
      </c>
      <c r="E37" s="39" t="s">
        <v>161</v>
      </c>
      <c r="F37" s="37" t="s">
        <v>127</v>
      </c>
      <c r="G37" s="40">
        <v>2.634</v>
      </c>
      <c r="H37" s="58">
        <v>0</v>
      </c>
      <c r="I37" s="67">
        <f>ROUND(G37*H37,2)</f>
        <v>0</v>
      </c>
      <c r="J37" s="68">
        <v>0</v>
      </c>
      <c r="K37" s="40">
        <f>G37*J37</f>
        <v>0</v>
      </c>
      <c r="L37" s="68">
        <v>0</v>
      </c>
      <c r="M37" s="40">
        <f>G37*L37</f>
        <v>0</v>
      </c>
      <c r="N37" s="78">
        <v>20</v>
      </c>
      <c r="O37" s="87">
        <v>4</v>
      </c>
      <c r="P37" s="41" t="s">
        <v>111</v>
      </c>
    </row>
    <row r="38" spans="1:16" s="6" customFormat="1" ht="13.5" customHeight="1">
      <c r="A38" s="37" t="s">
        <v>162</v>
      </c>
      <c r="B38" s="37" t="s">
        <v>114</v>
      </c>
      <c r="C38" s="37" t="s">
        <v>153</v>
      </c>
      <c r="D38" s="38" t="s">
        <v>163</v>
      </c>
      <c r="E38" s="39" t="s">
        <v>164</v>
      </c>
      <c r="F38" s="37" t="s">
        <v>127</v>
      </c>
      <c r="G38" s="40">
        <v>3.029</v>
      </c>
      <c r="H38" s="58">
        <v>0</v>
      </c>
      <c r="I38" s="67">
        <f>ROUND(G38*H38,2)</f>
        <v>0</v>
      </c>
      <c r="J38" s="68">
        <v>0</v>
      </c>
      <c r="K38" s="40">
        <f>G38*J38</f>
        <v>0</v>
      </c>
      <c r="L38" s="68">
        <v>0</v>
      </c>
      <c r="M38" s="40">
        <f>G38*L38</f>
        <v>0</v>
      </c>
      <c r="N38" s="78">
        <v>20</v>
      </c>
      <c r="O38" s="87">
        <v>4</v>
      </c>
      <c r="P38" s="41" t="s">
        <v>111</v>
      </c>
    </row>
    <row r="39" spans="1:19" s="6" customFormat="1" ht="15.75" customHeight="1">
      <c r="A39" s="41"/>
      <c r="B39" s="41"/>
      <c r="C39" s="41"/>
      <c r="D39" s="42"/>
      <c r="E39" s="43" t="s">
        <v>165</v>
      </c>
      <c r="F39" s="41"/>
      <c r="G39" s="44">
        <v>3.029</v>
      </c>
      <c r="H39" s="59"/>
      <c r="I39" s="41"/>
      <c r="J39" s="41"/>
      <c r="K39" s="41"/>
      <c r="L39" s="41"/>
      <c r="M39" s="41"/>
      <c r="N39" s="59"/>
      <c r="O39" s="41"/>
      <c r="P39" s="42" t="s">
        <v>111</v>
      </c>
      <c r="Q39" s="26" t="s">
        <v>111</v>
      </c>
      <c r="R39" s="26" t="s">
        <v>122</v>
      </c>
      <c r="S39" s="26" t="s">
        <v>113</v>
      </c>
    </row>
    <row r="40" spans="1:16" s="22" customFormat="1" ht="12.75" customHeight="1">
      <c r="A40" s="34"/>
      <c r="B40" s="35" t="s">
        <v>67</v>
      </c>
      <c r="C40" s="34"/>
      <c r="D40" s="36" t="s">
        <v>145</v>
      </c>
      <c r="E40" s="36" t="s">
        <v>166</v>
      </c>
      <c r="F40" s="34"/>
      <c r="G40" s="34"/>
      <c r="H40" s="57"/>
      <c r="I40" s="65">
        <f>SUM(I41:I51)</f>
        <v>0</v>
      </c>
      <c r="J40" s="34"/>
      <c r="K40" s="66">
        <f>SUM(K41:K51)</f>
        <v>0</v>
      </c>
      <c r="L40" s="34"/>
      <c r="M40" s="66">
        <f>SUM(M41:M51)</f>
        <v>0</v>
      </c>
      <c r="N40" s="57"/>
      <c r="O40" s="34"/>
      <c r="P40" s="36" t="s">
        <v>113</v>
      </c>
    </row>
    <row r="41" spans="1:16" s="6" customFormat="1" ht="13.5" customHeight="1">
      <c r="A41" s="37" t="s">
        <v>167</v>
      </c>
      <c r="B41" s="37" t="s">
        <v>114</v>
      </c>
      <c r="C41" s="37" t="s">
        <v>168</v>
      </c>
      <c r="D41" s="38" t="s">
        <v>169</v>
      </c>
      <c r="E41" s="39" t="s">
        <v>170</v>
      </c>
      <c r="F41" s="37" t="s">
        <v>127</v>
      </c>
      <c r="G41" s="40">
        <v>6.109</v>
      </c>
      <c r="H41" s="58">
        <v>0</v>
      </c>
      <c r="I41" s="67">
        <f>ROUND(G41*H41,2)</f>
        <v>0</v>
      </c>
      <c r="J41" s="68">
        <v>0</v>
      </c>
      <c r="K41" s="40">
        <f>G41*J41</f>
        <v>0</v>
      </c>
      <c r="L41" s="68">
        <v>0</v>
      </c>
      <c r="M41" s="40">
        <f>G41*L41</f>
        <v>0</v>
      </c>
      <c r="N41" s="78">
        <v>20</v>
      </c>
      <c r="O41" s="87">
        <v>4</v>
      </c>
      <c r="P41" s="41" t="s">
        <v>111</v>
      </c>
    </row>
    <row r="42" spans="1:19" s="6" customFormat="1" ht="15.75" customHeight="1">
      <c r="A42" s="41"/>
      <c r="B42" s="41"/>
      <c r="C42" s="41"/>
      <c r="D42" s="42"/>
      <c r="E42" s="43" t="s">
        <v>171</v>
      </c>
      <c r="F42" s="41"/>
      <c r="G42" s="44">
        <v>6.109</v>
      </c>
      <c r="H42" s="59"/>
      <c r="I42" s="41"/>
      <c r="J42" s="41"/>
      <c r="K42" s="41"/>
      <c r="L42" s="41"/>
      <c r="M42" s="41"/>
      <c r="N42" s="59"/>
      <c r="O42" s="41"/>
      <c r="P42" s="42" t="s">
        <v>111</v>
      </c>
      <c r="Q42" s="26" t="s">
        <v>111</v>
      </c>
      <c r="R42" s="26" t="s">
        <v>122</v>
      </c>
      <c r="S42" s="26" t="s">
        <v>113</v>
      </c>
    </row>
    <row r="43" spans="1:16" s="6" customFormat="1" ht="13.5" customHeight="1">
      <c r="A43" s="37" t="s">
        <v>172</v>
      </c>
      <c r="B43" s="37" t="s">
        <v>114</v>
      </c>
      <c r="C43" s="37" t="s">
        <v>153</v>
      </c>
      <c r="D43" s="38" t="s">
        <v>173</v>
      </c>
      <c r="E43" s="39" t="s">
        <v>174</v>
      </c>
      <c r="F43" s="37" t="s">
        <v>127</v>
      </c>
      <c r="G43" s="40">
        <v>6.109</v>
      </c>
      <c r="H43" s="58">
        <v>0</v>
      </c>
      <c r="I43" s="67">
        <f>ROUND(G43*H43,2)</f>
        <v>0</v>
      </c>
      <c r="J43" s="68">
        <v>0</v>
      </c>
      <c r="K43" s="40">
        <f>G43*J43</f>
        <v>0</v>
      </c>
      <c r="L43" s="68">
        <v>0</v>
      </c>
      <c r="M43" s="40">
        <f>G43*L43</f>
        <v>0</v>
      </c>
      <c r="N43" s="78">
        <v>20</v>
      </c>
      <c r="O43" s="87">
        <v>4</v>
      </c>
      <c r="P43" s="41" t="s">
        <v>111</v>
      </c>
    </row>
    <row r="44" spans="1:16" s="6" customFormat="1" ht="13.5" customHeight="1">
      <c r="A44" s="37" t="s">
        <v>175</v>
      </c>
      <c r="B44" s="37" t="s">
        <v>114</v>
      </c>
      <c r="C44" s="37" t="s">
        <v>153</v>
      </c>
      <c r="D44" s="38" t="s">
        <v>176</v>
      </c>
      <c r="E44" s="39" t="s">
        <v>177</v>
      </c>
      <c r="F44" s="37" t="s">
        <v>178</v>
      </c>
      <c r="G44" s="40">
        <v>18.171</v>
      </c>
      <c r="H44" s="58">
        <v>0</v>
      </c>
      <c r="I44" s="67">
        <f>ROUND(G44*H44,2)</f>
        <v>0</v>
      </c>
      <c r="J44" s="68">
        <v>0</v>
      </c>
      <c r="K44" s="40">
        <f>G44*J44</f>
        <v>0</v>
      </c>
      <c r="L44" s="68">
        <v>0</v>
      </c>
      <c r="M44" s="40">
        <f>G44*L44</f>
        <v>0</v>
      </c>
      <c r="N44" s="78">
        <v>20</v>
      </c>
      <c r="O44" s="87">
        <v>4</v>
      </c>
      <c r="P44" s="41" t="s">
        <v>111</v>
      </c>
    </row>
    <row r="45" spans="1:19" s="6" customFormat="1" ht="15.75" customHeight="1">
      <c r="A45" s="41"/>
      <c r="B45" s="41"/>
      <c r="C45" s="41"/>
      <c r="D45" s="42"/>
      <c r="E45" s="43" t="s">
        <v>179</v>
      </c>
      <c r="F45" s="41"/>
      <c r="G45" s="44">
        <v>18.171</v>
      </c>
      <c r="H45" s="59"/>
      <c r="I45" s="41"/>
      <c r="J45" s="41"/>
      <c r="K45" s="41"/>
      <c r="L45" s="41"/>
      <c r="M45" s="41"/>
      <c r="N45" s="59"/>
      <c r="O45" s="41"/>
      <c r="P45" s="42" t="s">
        <v>111</v>
      </c>
      <c r="Q45" s="26" t="s">
        <v>111</v>
      </c>
      <c r="R45" s="26" t="s">
        <v>122</v>
      </c>
      <c r="S45" s="26" t="s">
        <v>113</v>
      </c>
    </row>
    <row r="46" spans="1:16" s="6" customFormat="1" ht="13.5" customHeight="1">
      <c r="A46" s="37" t="s">
        <v>180</v>
      </c>
      <c r="B46" s="37" t="s">
        <v>114</v>
      </c>
      <c r="C46" s="37" t="s">
        <v>181</v>
      </c>
      <c r="D46" s="38" t="s">
        <v>182</v>
      </c>
      <c r="E46" s="39" t="s">
        <v>183</v>
      </c>
      <c r="F46" s="37" t="s">
        <v>184</v>
      </c>
      <c r="G46" s="40">
        <v>0.198</v>
      </c>
      <c r="H46" s="58">
        <v>0</v>
      </c>
      <c r="I46" s="67">
        <f aca="true" t="shared" si="0" ref="I46:I51">ROUND(G46*H46,2)</f>
        <v>0</v>
      </c>
      <c r="J46" s="68">
        <v>0</v>
      </c>
      <c r="K46" s="40">
        <f aca="true" t="shared" si="1" ref="K46:K51">G46*J46</f>
        <v>0</v>
      </c>
      <c r="L46" s="68">
        <v>0</v>
      </c>
      <c r="M46" s="40">
        <f aca="true" t="shared" si="2" ref="M46:M51">G46*L46</f>
        <v>0</v>
      </c>
      <c r="N46" s="78">
        <v>20</v>
      </c>
      <c r="O46" s="87">
        <v>4</v>
      </c>
      <c r="P46" s="41" t="s">
        <v>111</v>
      </c>
    </row>
    <row r="47" spans="1:16" s="6" customFormat="1" ht="13.5" customHeight="1">
      <c r="A47" s="37" t="s">
        <v>185</v>
      </c>
      <c r="B47" s="37" t="s">
        <v>114</v>
      </c>
      <c r="C47" s="37" t="s">
        <v>181</v>
      </c>
      <c r="D47" s="38" t="s">
        <v>186</v>
      </c>
      <c r="E47" s="39" t="s">
        <v>187</v>
      </c>
      <c r="F47" s="37" t="s">
        <v>184</v>
      </c>
      <c r="G47" s="40">
        <v>1.188</v>
      </c>
      <c r="H47" s="58">
        <v>0</v>
      </c>
      <c r="I47" s="67">
        <f t="shared" si="0"/>
        <v>0</v>
      </c>
      <c r="J47" s="68">
        <v>0</v>
      </c>
      <c r="K47" s="40">
        <f t="shared" si="1"/>
        <v>0</v>
      </c>
      <c r="L47" s="68">
        <v>0</v>
      </c>
      <c r="M47" s="40">
        <f t="shared" si="2"/>
        <v>0</v>
      </c>
      <c r="N47" s="78">
        <v>20</v>
      </c>
      <c r="O47" s="87">
        <v>4</v>
      </c>
      <c r="P47" s="41" t="s">
        <v>111</v>
      </c>
    </row>
    <row r="48" spans="1:16" s="6" customFormat="1" ht="13.5" customHeight="1">
      <c r="A48" s="37" t="s">
        <v>188</v>
      </c>
      <c r="B48" s="37" t="s">
        <v>114</v>
      </c>
      <c r="C48" s="37" t="s">
        <v>181</v>
      </c>
      <c r="D48" s="38" t="s">
        <v>189</v>
      </c>
      <c r="E48" s="39" t="s">
        <v>190</v>
      </c>
      <c r="F48" s="37" t="s">
        <v>184</v>
      </c>
      <c r="G48" s="40">
        <v>0.198</v>
      </c>
      <c r="H48" s="58">
        <v>0</v>
      </c>
      <c r="I48" s="67">
        <f t="shared" si="0"/>
        <v>0</v>
      </c>
      <c r="J48" s="68">
        <v>0</v>
      </c>
      <c r="K48" s="40">
        <f t="shared" si="1"/>
        <v>0</v>
      </c>
      <c r="L48" s="68">
        <v>0</v>
      </c>
      <c r="M48" s="40">
        <f t="shared" si="2"/>
        <v>0</v>
      </c>
      <c r="N48" s="78">
        <v>20</v>
      </c>
      <c r="O48" s="87">
        <v>4</v>
      </c>
      <c r="P48" s="41" t="s">
        <v>111</v>
      </c>
    </row>
    <row r="49" spans="1:16" s="6" customFormat="1" ht="13.5" customHeight="1">
      <c r="A49" s="37" t="s">
        <v>191</v>
      </c>
      <c r="B49" s="37" t="s">
        <v>114</v>
      </c>
      <c r="C49" s="37" t="s">
        <v>181</v>
      </c>
      <c r="D49" s="38" t="s">
        <v>192</v>
      </c>
      <c r="E49" s="39" t="s">
        <v>193</v>
      </c>
      <c r="F49" s="37" t="s">
        <v>184</v>
      </c>
      <c r="G49" s="40">
        <v>0.594</v>
      </c>
      <c r="H49" s="58">
        <v>0</v>
      </c>
      <c r="I49" s="67">
        <f t="shared" si="0"/>
        <v>0</v>
      </c>
      <c r="J49" s="68">
        <v>0</v>
      </c>
      <c r="K49" s="40">
        <f t="shared" si="1"/>
        <v>0</v>
      </c>
      <c r="L49" s="68">
        <v>0</v>
      </c>
      <c r="M49" s="40">
        <f t="shared" si="2"/>
        <v>0</v>
      </c>
      <c r="N49" s="78">
        <v>20</v>
      </c>
      <c r="O49" s="87">
        <v>4</v>
      </c>
      <c r="P49" s="41" t="s">
        <v>111</v>
      </c>
    </row>
    <row r="50" spans="1:16" s="6" customFormat="1" ht="13.5" customHeight="1">
      <c r="A50" s="37" t="s">
        <v>194</v>
      </c>
      <c r="B50" s="37" t="s">
        <v>114</v>
      </c>
      <c r="C50" s="37" t="s">
        <v>181</v>
      </c>
      <c r="D50" s="38" t="s">
        <v>195</v>
      </c>
      <c r="E50" s="39" t="s">
        <v>196</v>
      </c>
      <c r="F50" s="37" t="s">
        <v>184</v>
      </c>
      <c r="G50" s="40">
        <v>0.198</v>
      </c>
      <c r="H50" s="58">
        <v>0</v>
      </c>
      <c r="I50" s="67">
        <f t="shared" si="0"/>
        <v>0</v>
      </c>
      <c r="J50" s="68">
        <v>0</v>
      </c>
      <c r="K50" s="40">
        <f t="shared" si="1"/>
        <v>0</v>
      </c>
      <c r="L50" s="68">
        <v>0</v>
      </c>
      <c r="M50" s="40">
        <f t="shared" si="2"/>
        <v>0</v>
      </c>
      <c r="N50" s="78">
        <v>20</v>
      </c>
      <c r="O50" s="87">
        <v>4</v>
      </c>
      <c r="P50" s="41" t="s">
        <v>111</v>
      </c>
    </row>
    <row r="51" spans="1:16" s="6" customFormat="1" ht="13.5" customHeight="1">
      <c r="A51" s="37" t="s">
        <v>197</v>
      </c>
      <c r="B51" s="37" t="s">
        <v>114</v>
      </c>
      <c r="C51" s="37" t="s">
        <v>181</v>
      </c>
      <c r="D51" s="38" t="s">
        <v>198</v>
      </c>
      <c r="E51" s="39" t="s">
        <v>199</v>
      </c>
      <c r="F51" s="37" t="s">
        <v>184</v>
      </c>
      <c r="G51" s="40">
        <v>0.198</v>
      </c>
      <c r="H51" s="58">
        <v>0</v>
      </c>
      <c r="I51" s="67">
        <f t="shared" si="0"/>
        <v>0</v>
      </c>
      <c r="J51" s="68">
        <v>0</v>
      </c>
      <c r="K51" s="40">
        <f t="shared" si="1"/>
        <v>0</v>
      </c>
      <c r="L51" s="68">
        <v>0</v>
      </c>
      <c r="M51" s="40">
        <f t="shared" si="2"/>
        <v>0</v>
      </c>
      <c r="N51" s="78">
        <v>20</v>
      </c>
      <c r="O51" s="87">
        <v>4</v>
      </c>
      <c r="P51" s="41" t="s">
        <v>111</v>
      </c>
    </row>
    <row r="52" spans="1:16" s="22" customFormat="1" ht="12.75" customHeight="1">
      <c r="A52" s="34"/>
      <c r="B52" s="35" t="s">
        <v>67</v>
      </c>
      <c r="C52" s="34"/>
      <c r="D52" s="36" t="s">
        <v>200</v>
      </c>
      <c r="E52" s="36" t="s">
        <v>201</v>
      </c>
      <c r="F52" s="34"/>
      <c r="G52" s="34"/>
      <c r="H52" s="57"/>
      <c r="I52" s="65">
        <f>I53</f>
        <v>0</v>
      </c>
      <c r="J52" s="34"/>
      <c r="K52" s="66">
        <f>K53</f>
        <v>0</v>
      </c>
      <c r="L52" s="34"/>
      <c r="M52" s="66">
        <f>M53</f>
        <v>0</v>
      </c>
      <c r="N52" s="57"/>
      <c r="O52" s="34"/>
      <c r="P52" s="36" t="s">
        <v>113</v>
      </c>
    </row>
    <row r="53" spans="1:16" s="6" customFormat="1" ht="24" customHeight="1">
      <c r="A53" s="37" t="s">
        <v>202</v>
      </c>
      <c r="B53" s="37" t="s">
        <v>114</v>
      </c>
      <c r="C53" s="37" t="s">
        <v>203</v>
      </c>
      <c r="D53" s="38" t="s">
        <v>204</v>
      </c>
      <c r="E53" s="39" t="s">
        <v>205</v>
      </c>
      <c r="F53" s="37" t="s">
        <v>184</v>
      </c>
      <c r="G53" s="40">
        <v>0.332</v>
      </c>
      <c r="H53" s="58">
        <v>0</v>
      </c>
      <c r="I53" s="67">
        <f>ROUND(G53*H53,2)</f>
        <v>0</v>
      </c>
      <c r="J53" s="68">
        <v>0</v>
      </c>
      <c r="K53" s="40">
        <f>G53*J53</f>
        <v>0</v>
      </c>
      <c r="L53" s="68">
        <v>0</v>
      </c>
      <c r="M53" s="40">
        <f>G53*L53</f>
        <v>0</v>
      </c>
      <c r="N53" s="78">
        <v>20</v>
      </c>
      <c r="O53" s="87">
        <v>4</v>
      </c>
      <c r="P53" s="41" t="s">
        <v>111</v>
      </c>
    </row>
    <row r="54" spans="1:16" s="22" customFormat="1" ht="12.75" customHeight="1">
      <c r="A54" s="34"/>
      <c r="B54" s="45" t="s">
        <v>67</v>
      </c>
      <c r="C54" s="34"/>
      <c r="D54" s="46" t="s">
        <v>54</v>
      </c>
      <c r="E54" s="46" t="s">
        <v>206</v>
      </c>
      <c r="F54" s="34"/>
      <c r="G54" s="34"/>
      <c r="H54" s="57"/>
      <c r="I54" s="69">
        <f>I55+I57+I65</f>
        <v>0</v>
      </c>
      <c r="J54" s="34"/>
      <c r="K54" s="70">
        <f>K55+K57+K65</f>
        <v>0</v>
      </c>
      <c r="L54" s="34"/>
      <c r="M54" s="70">
        <f>M55+M57+M65</f>
        <v>0</v>
      </c>
      <c r="N54" s="57"/>
      <c r="O54" s="34"/>
      <c r="P54" s="46" t="s">
        <v>110</v>
      </c>
    </row>
    <row r="55" spans="1:16" s="22" customFormat="1" ht="12.75" customHeight="1">
      <c r="A55" s="34"/>
      <c r="B55" s="35" t="s">
        <v>67</v>
      </c>
      <c r="C55" s="34"/>
      <c r="D55" s="36" t="s">
        <v>207</v>
      </c>
      <c r="E55" s="36" t="s">
        <v>208</v>
      </c>
      <c r="F55" s="34"/>
      <c r="G55" s="34"/>
      <c r="H55" s="57"/>
      <c r="I55" s="65">
        <f>I56</f>
        <v>0</v>
      </c>
      <c r="J55" s="34"/>
      <c r="K55" s="66">
        <f>K56</f>
        <v>0</v>
      </c>
      <c r="L55" s="34"/>
      <c r="M55" s="66">
        <f>M56</f>
        <v>0</v>
      </c>
      <c r="N55" s="57"/>
      <c r="O55" s="34"/>
      <c r="P55" s="36" t="s">
        <v>113</v>
      </c>
    </row>
    <row r="56" spans="1:16" s="6" customFormat="1" ht="13.5" customHeight="1">
      <c r="A56" s="37" t="s">
        <v>209</v>
      </c>
      <c r="B56" s="37" t="s">
        <v>114</v>
      </c>
      <c r="C56" s="37" t="s">
        <v>115</v>
      </c>
      <c r="D56" s="38" t="s">
        <v>210</v>
      </c>
      <c r="E56" s="39" t="s">
        <v>211</v>
      </c>
      <c r="F56" s="37" t="s">
        <v>212</v>
      </c>
      <c r="G56" s="40">
        <v>1</v>
      </c>
      <c r="H56" s="58">
        <v>0</v>
      </c>
      <c r="I56" s="67">
        <f>ROUND(G56*H56,2)</f>
        <v>0</v>
      </c>
      <c r="J56" s="68">
        <v>0</v>
      </c>
      <c r="K56" s="40">
        <f>G56*J56</f>
        <v>0</v>
      </c>
      <c r="L56" s="68">
        <v>0</v>
      </c>
      <c r="M56" s="40">
        <f>G56*L56</f>
        <v>0</v>
      </c>
      <c r="N56" s="78">
        <v>20</v>
      </c>
      <c r="O56" s="87">
        <v>16</v>
      </c>
      <c r="P56" s="41" t="s">
        <v>111</v>
      </c>
    </row>
    <row r="57" spans="1:16" s="22" customFormat="1" ht="12.75" customHeight="1">
      <c r="A57" s="34"/>
      <c r="B57" s="35" t="s">
        <v>67</v>
      </c>
      <c r="C57" s="34"/>
      <c r="D57" s="36" t="s">
        <v>213</v>
      </c>
      <c r="E57" s="36" t="s">
        <v>214</v>
      </c>
      <c r="F57" s="34"/>
      <c r="G57" s="34"/>
      <c r="H57" s="57"/>
      <c r="I57" s="65">
        <f>SUM(I58:I64)</f>
        <v>0</v>
      </c>
      <c r="J57" s="34"/>
      <c r="K57" s="66">
        <f>SUM(K58:K64)</f>
        <v>0</v>
      </c>
      <c r="L57" s="34"/>
      <c r="M57" s="66">
        <f>SUM(M58:M64)</f>
        <v>0</v>
      </c>
      <c r="N57" s="57"/>
      <c r="O57" s="34"/>
      <c r="P57" s="36" t="s">
        <v>113</v>
      </c>
    </row>
    <row r="58" spans="1:16" s="6" customFormat="1" ht="13.5" customHeight="1">
      <c r="A58" s="37" t="s">
        <v>215</v>
      </c>
      <c r="B58" s="37" t="s">
        <v>114</v>
      </c>
      <c r="C58" s="37" t="s">
        <v>216</v>
      </c>
      <c r="D58" s="38" t="s">
        <v>217</v>
      </c>
      <c r="E58" s="39" t="s">
        <v>218</v>
      </c>
      <c r="F58" s="37" t="s">
        <v>118</v>
      </c>
      <c r="G58" s="40">
        <v>4.965</v>
      </c>
      <c r="H58" s="58">
        <v>0</v>
      </c>
      <c r="I58" s="67">
        <f>ROUND(G58*H58,2)</f>
        <v>0</v>
      </c>
      <c r="J58" s="68">
        <v>0</v>
      </c>
      <c r="K58" s="40">
        <f>G58*J58</f>
        <v>0</v>
      </c>
      <c r="L58" s="68">
        <v>0</v>
      </c>
      <c r="M58" s="40">
        <f>G58*L58</f>
        <v>0</v>
      </c>
      <c r="N58" s="78">
        <v>20</v>
      </c>
      <c r="O58" s="87">
        <v>16</v>
      </c>
      <c r="P58" s="41" t="s">
        <v>111</v>
      </c>
    </row>
    <row r="59" spans="1:19" s="6" customFormat="1" ht="15.75" customHeight="1">
      <c r="A59" s="41"/>
      <c r="B59" s="41"/>
      <c r="C59" s="41"/>
      <c r="D59" s="42"/>
      <c r="E59" s="43" t="s">
        <v>219</v>
      </c>
      <c r="F59" s="41"/>
      <c r="G59" s="44">
        <v>4.965</v>
      </c>
      <c r="H59" s="59"/>
      <c r="I59" s="41"/>
      <c r="J59" s="41"/>
      <c r="K59" s="41"/>
      <c r="L59" s="41"/>
      <c r="M59" s="41"/>
      <c r="N59" s="59"/>
      <c r="O59" s="41"/>
      <c r="P59" s="42" t="s">
        <v>111</v>
      </c>
      <c r="Q59" s="26" t="s">
        <v>111</v>
      </c>
      <c r="R59" s="26" t="s">
        <v>122</v>
      </c>
      <c r="S59" s="26" t="s">
        <v>113</v>
      </c>
    </row>
    <row r="60" spans="1:16" s="6" customFormat="1" ht="13.5" customHeight="1">
      <c r="A60" s="37" t="s">
        <v>220</v>
      </c>
      <c r="B60" s="37" t="s">
        <v>114</v>
      </c>
      <c r="C60" s="37" t="s">
        <v>216</v>
      </c>
      <c r="D60" s="38" t="s">
        <v>221</v>
      </c>
      <c r="E60" s="39" t="s">
        <v>222</v>
      </c>
      <c r="F60" s="37" t="s">
        <v>118</v>
      </c>
      <c r="G60" s="40">
        <v>4.965</v>
      </c>
      <c r="H60" s="58">
        <v>0</v>
      </c>
      <c r="I60" s="67">
        <f>ROUND(G60*H60,2)</f>
        <v>0</v>
      </c>
      <c r="J60" s="68">
        <v>0</v>
      </c>
      <c r="K60" s="40">
        <f>G60*J60</f>
        <v>0</v>
      </c>
      <c r="L60" s="68">
        <v>0</v>
      </c>
      <c r="M60" s="40">
        <f>G60*L60</f>
        <v>0</v>
      </c>
      <c r="N60" s="78">
        <v>20</v>
      </c>
      <c r="O60" s="87">
        <v>16</v>
      </c>
      <c r="P60" s="41" t="s">
        <v>111</v>
      </c>
    </row>
    <row r="61" spans="1:19" s="6" customFormat="1" ht="15.75" customHeight="1">
      <c r="A61" s="41"/>
      <c r="B61" s="41"/>
      <c r="C61" s="41"/>
      <c r="D61" s="42"/>
      <c r="E61" s="43" t="s">
        <v>219</v>
      </c>
      <c r="F61" s="41"/>
      <c r="G61" s="44">
        <v>4.965</v>
      </c>
      <c r="H61" s="59"/>
      <c r="I61" s="41"/>
      <c r="J61" s="41"/>
      <c r="K61" s="41"/>
      <c r="L61" s="41"/>
      <c r="M61" s="41"/>
      <c r="N61" s="59"/>
      <c r="O61" s="41"/>
      <c r="P61" s="42" t="s">
        <v>111</v>
      </c>
      <c r="Q61" s="26" t="s">
        <v>111</v>
      </c>
      <c r="R61" s="26" t="s">
        <v>122</v>
      </c>
      <c r="S61" s="26" t="s">
        <v>113</v>
      </c>
    </row>
    <row r="62" spans="1:16" s="6" customFormat="1" ht="13.5" customHeight="1">
      <c r="A62" s="47" t="s">
        <v>223</v>
      </c>
      <c r="B62" s="47" t="s">
        <v>224</v>
      </c>
      <c r="C62" s="47" t="s">
        <v>225</v>
      </c>
      <c r="D62" s="48" t="s">
        <v>226</v>
      </c>
      <c r="E62" s="49" t="s">
        <v>227</v>
      </c>
      <c r="F62" s="47" t="s">
        <v>118</v>
      </c>
      <c r="G62" s="50">
        <v>5.114</v>
      </c>
      <c r="H62" s="60">
        <v>0</v>
      </c>
      <c r="I62" s="71">
        <f>ROUND(G62*H62,2)</f>
        <v>0</v>
      </c>
      <c r="J62" s="72">
        <v>0</v>
      </c>
      <c r="K62" s="50">
        <f>G62*J62</f>
        <v>0</v>
      </c>
      <c r="L62" s="72">
        <v>0</v>
      </c>
      <c r="M62" s="50">
        <f>G62*L62</f>
        <v>0</v>
      </c>
      <c r="N62" s="79">
        <v>20</v>
      </c>
      <c r="O62" s="88">
        <v>32</v>
      </c>
      <c r="P62" s="89" t="s">
        <v>111</v>
      </c>
    </row>
    <row r="63" spans="1:19" s="6" customFormat="1" ht="15.75" customHeight="1">
      <c r="A63" s="41"/>
      <c r="B63" s="41"/>
      <c r="C63" s="41"/>
      <c r="D63" s="42"/>
      <c r="E63" s="43" t="s">
        <v>228</v>
      </c>
      <c r="F63" s="41"/>
      <c r="G63" s="44">
        <v>5.114</v>
      </c>
      <c r="H63" s="59"/>
      <c r="I63" s="41"/>
      <c r="J63" s="41"/>
      <c r="K63" s="41"/>
      <c r="L63" s="41"/>
      <c r="M63" s="41"/>
      <c r="N63" s="59"/>
      <c r="O63" s="41"/>
      <c r="P63" s="42" t="s">
        <v>111</v>
      </c>
      <c r="Q63" s="26" t="s">
        <v>111</v>
      </c>
      <c r="R63" s="26" t="s">
        <v>122</v>
      </c>
      <c r="S63" s="26" t="s">
        <v>113</v>
      </c>
    </row>
    <row r="64" spans="1:16" s="6" customFormat="1" ht="13.5" customHeight="1">
      <c r="A64" s="37" t="s">
        <v>229</v>
      </c>
      <c r="B64" s="37" t="s">
        <v>114</v>
      </c>
      <c r="C64" s="37" t="s">
        <v>216</v>
      </c>
      <c r="D64" s="38" t="s">
        <v>230</v>
      </c>
      <c r="E64" s="39" t="s">
        <v>231</v>
      </c>
      <c r="F64" s="37" t="s">
        <v>50</v>
      </c>
      <c r="G64" s="62">
        <v>0</v>
      </c>
      <c r="H64" s="58">
        <v>0</v>
      </c>
      <c r="I64" s="67">
        <f>ROUND(G64*H64,2)</f>
        <v>0</v>
      </c>
      <c r="J64" s="68">
        <v>0</v>
      </c>
      <c r="K64" s="40">
        <f>G64*J64</f>
        <v>0</v>
      </c>
      <c r="L64" s="68">
        <v>0</v>
      </c>
      <c r="M64" s="40">
        <f>G64*L64</f>
        <v>0</v>
      </c>
      <c r="N64" s="78">
        <v>20</v>
      </c>
      <c r="O64" s="87">
        <v>16</v>
      </c>
      <c r="P64" s="41" t="s">
        <v>111</v>
      </c>
    </row>
    <row r="65" spans="1:16" s="22" customFormat="1" ht="12.75" customHeight="1">
      <c r="A65" s="34"/>
      <c r="B65" s="35" t="s">
        <v>67</v>
      </c>
      <c r="C65" s="34"/>
      <c r="D65" s="36" t="s">
        <v>232</v>
      </c>
      <c r="E65" s="36" t="s">
        <v>233</v>
      </c>
      <c r="F65" s="34"/>
      <c r="G65" s="34"/>
      <c r="H65" s="57"/>
      <c r="I65" s="65">
        <f>SUM(I66:I73)</f>
        <v>0</v>
      </c>
      <c r="J65" s="34"/>
      <c r="K65" s="66">
        <f>SUM(K66:K73)</f>
        <v>0</v>
      </c>
      <c r="L65" s="34"/>
      <c r="M65" s="66">
        <f>SUM(M66:M73)</f>
        <v>0</v>
      </c>
      <c r="N65" s="57"/>
      <c r="O65" s="34"/>
      <c r="P65" s="36" t="s">
        <v>113</v>
      </c>
    </row>
    <row r="66" spans="1:16" s="6" customFormat="1" ht="13.5" customHeight="1">
      <c r="A66" s="37" t="s">
        <v>234</v>
      </c>
      <c r="B66" s="37" t="s">
        <v>114</v>
      </c>
      <c r="C66" s="37" t="s">
        <v>232</v>
      </c>
      <c r="D66" s="38" t="s">
        <v>235</v>
      </c>
      <c r="E66" s="39" t="s">
        <v>236</v>
      </c>
      <c r="F66" s="37" t="s">
        <v>127</v>
      </c>
      <c r="G66" s="40">
        <v>6.773</v>
      </c>
      <c r="H66" s="58">
        <v>0</v>
      </c>
      <c r="I66" s="67">
        <f>ROUND(G66*H66,2)</f>
        <v>0</v>
      </c>
      <c r="J66" s="68">
        <v>0</v>
      </c>
      <c r="K66" s="40">
        <f>G66*J66</f>
        <v>0</v>
      </c>
      <c r="L66" s="68">
        <v>0</v>
      </c>
      <c r="M66" s="40">
        <f>G66*L66</f>
        <v>0</v>
      </c>
      <c r="N66" s="78">
        <v>20</v>
      </c>
      <c r="O66" s="87">
        <v>16</v>
      </c>
      <c r="P66" s="41" t="s">
        <v>111</v>
      </c>
    </row>
    <row r="67" spans="1:19" s="6" customFormat="1" ht="15.75" customHeight="1">
      <c r="A67" s="41"/>
      <c r="B67" s="41"/>
      <c r="C67" s="41"/>
      <c r="D67" s="42"/>
      <c r="E67" s="43" t="s">
        <v>237</v>
      </c>
      <c r="F67" s="41"/>
      <c r="G67" s="44">
        <v>6.773</v>
      </c>
      <c r="H67" s="59"/>
      <c r="I67" s="41"/>
      <c r="J67" s="41"/>
      <c r="K67" s="41"/>
      <c r="L67" s="41"/>
      <c r="M67" s="41"/>
      <c r="N67" s="59"/>
      <c r="O67" s="41"/>
      <c r="P67" s="42" t="s">
        <v>111</v>
      </c>
      <c r="Q67" s="26" t="s">
        <v>111</v>
      </c>
      <c r="R67" s="26" t="s">
        <v>122</v>
      </c>
      <c r="S67" s="26" t="s">
        <v>113</v>
      </c>
    </row>
    <row r="68" spans="1:16" s="6" customFormat="1" ht="13.5" customHeight="1">
      <c r="A68" s="37" t="s">
        <v>238</v>
      </c>
      <c r="B68" s="37" t="s">
        <v>114</v>
      </c>
      <c r="C68" s="37" t="s">
        <v>232</v>
      </c>
      <c r="D68" s="38" t="s">
        <v>239</v>
      </c>
      <c r="E68" s="39" t="s">
        <v>240</v>
      </c>
      <c r="F68" s="37" t="s">
        <v>241</v>
      </c>
      <c r="G68" s="40">
        <v>14.945</v>
      </c>
      <c r="H68" s="58">
        <v>0</v>
      </c>
      <c r="I68" s="67">
        <f>ROUND(G68*H68,2)</f>
        <v>0</v>
      </c>
      <c r="J68" s="68">
        <v>0</v>
      </c>
      <c r="K68" s="40">
        <f>G68*J68</f>
        <v>0</v>
      </c>
      <c r="L68" s="68">
        <v>0</v>
      </c>
      <c r="M68" s="40">
        <f>G68*L68</f>
        <v>0</v>
      </c>
      <c r="N68" s="78">
        <v>20</v>
      </c>
      <c r="O68" s="87">
        <v>16</v>
      </c>
      <c r="P68" s="41" t="s">
        <v>111</v>
      </c>
    </row>
    <row r="69" spans="1:19" s="6" customFormat="1" ht="15.75" customHeight="1">
      <c r="A69" s="41"/>
      <c r="B69" s="41"/>
      <c r="C69" s="41"/>
      <c r="D69" s="42"/>
      <c r="E69" s="43" t="s">
        <v>242</v>
      </c>
      <c r="F69" s="41"/>
      <c r="G69" s="44">
        <v>14.945</v>
      </c>
      <c r="H69" s="59"/>
      <c r="I69" s="41"/>
      <c r="J69" s="41"/>
      <c r="K69" s="41"/>
      <c r="L69" s="41"/>
      <c r="M69" s="41"/>
      <c r="N69" s="59"/>
      <c r="O69" s="41"/>
      <c r="P69" s="42" t="s">
        <v>111</v>
      </c>
      <c r="Q69" s="26" t="s">
        <v>111</v>
      </c>
      <c r="R69" s="26" t="s">
        <v>122</v>
      </c>
      <c r="S69" s="26" t="s">
        <v>113</v>
      </c>
    </row>
    <row r="70" spans="1:16" s="6" customFormat="1" ht="13.5" customHeight="1">
      <c r="A70" s="37" t="s">
        <v>243</v>
      </c>
      <c r="B70" s="37" t="s">
        <v>114</v>
      </c>
      <c r="C70" s="37" t="s">
        <v>232</v>
      </c>
      <c r="D70" s="38" t="s">
        <v>244</v>
      </c>
      <c r="E70" s="39" t="s">
        <v>245</v>
      </c>
      <c r="F70" s="37" t="s">
        <v>127</v>
      </c>
      <c r="G70" s="40">
        <v>14.945</v>
      </c>
      <c r="H70" s="58">
        <v>0</v>
      </c>
      <c r="I70" s="67">
        <f>ROUND(G70*H70,2)</f>
        <v>0</v>
      </c>
      <c r="J70" s="68">
        <v>0</v>
      </c>
      <c r="K70" s="40">
        <f>G70*J70</f>
        <v>0</v>
      </c>
      <c r="L70" s="68">
        <v>0</v>
      </c>
      <c r="M70" s="40">
        <f>G70*L70</f>
        <v>0</v>
      </c>
      <c r="N70" s="78">
        <v>20</v>
      </c>
      <c r="O70" s="87">
        <v>16</v>
      </c>
      <c r="P70" s="41" t="s">
        <v>111</v>
      </c>
    </row>
    <row r="71" spans="1:19" s="6" customFormat="1" ht="15.75" customHeight="1">
      <c r="A71" s="41"/>
      <c r="B71" s="41"/>
      <c r="C71" s="41"/>
      <c r="D71" s="42"/>
      <c r="E71" s="43" t="s">
        <v>242</v>
      </c>
      <c r="F71" s="41"/>
      <c r="G71" s="44">
        <v>14.945</v>
      </c>
      <c r="H71" s="59"/>
      <c r="I71" s="41"/>
      <c r="J71" s="41"/>
      <c r="K71" s="41"/>
      <c r="L71" s="41"/>
      <c r="M71" s="41"/>
      <c r="N71" s="59"/>
      <c r="O71" s="41"/>
      <c r="P71" s="42" t="s">
        <v>111</v>
      </c>
      <c r="Q71" s="26" t="s">
        <v>111</v>
      </c>
      <c r="R71" s="26" t="s">
        <v>122</v>
      </c>
      <c r="S71" s="26" t="s">
        <v>113</v>
      </c>
    </row>
    <row r="72" spans="1:16" s="6" customFormat="1" ht="24" customHeight="1">
      <c r="A72" s="37" t="s">
        <v>246</v>
      </c>
      <c r="B72" s="37" t="s">
        <v>114</v>
      </c>
      <c r="C72" s="37" t="s">
        <v>232</v>
      </c>
      <c r="D72" s="38" t="s">
        <v>247</v>
      </c>
      <c r="E72" s="39" t="s">
        <v>248</v>
      </c>
      <c r="F72" s="37" t="s">
        <v>127</v>
      </c>
      <c r="G72" s="40">
        <v>17.698</v>
      </c>
      <c r="H72" s="58">
        <v>0</v>
      </c>
      <c r="I72" s="67">
        <f>ROUND(G72*H72,2)</f>
        <v>0</v>
      </c>
      <c r="J72" s="68">
        <v>0</v>
      </c>
      <c r="K72" s="40">
        <f>G72*J72</f>
        <v>0</v>
      </c>
      <c r="L72" s="68">
        <v>0</v>
      </c>
      <c r="M72" s="40">
        <f>G72*L72</f>
        <v>0</v>
      </c>
      <c r="N72" s="78">
        <v>20</v>
      </c>
      <c r="O72" s="87">
        <v>16</v>
      </c>
      <c r="P72" s="41" t="s">
        <v>111</v>
      </c>
    </row>
    <row r="73" spans="1:19" s="6" customFormat="1" ht="15.75" customHeight="1">
      <c r="A73" s="41"/>
      <c r="B73" s="41"/>
      <c r="C73" s="41"/>
      <c r="D73" s="42"/>
      <c r="E73" s="43" t="s">
        <v>249</v>
      </c>
      <c r="F73" s="41"/>
      <c r="G73" s="44">
        <v>17.698</v>
      </c>
      <c r="H73" s="59"/>
      <c r="I73" s="41"/>
      <c r="J73" s="41"/>
      <c r="K73" s="41"/>
      <c r="L73" s="41"/>
      <c r="M73" s="41"/>
      <c r="N73" s="59"/>
      <c r="O73" s="41"/>
      <c r="P73" s="42" t="s">
        <v>111</v>
      </c>
      <c r="Q73" s="26" t="s">
        <v>111</v>
      </c>
      <c r="R73" s="26" t="s">
        <v>122</v>
      </c>
      <c r="S73" s="26" t="s">
        <v>113</v>
      </c>
    </row>
    <row r="74" spans="1:16" s="22" customFormat="1" ht="12.75" customHeight="1">
      <c r="A74" s="34"/>
      <c r="B74" s="45" t="s">
        <v>67</v>
      </c>
      <c r="C74" s="34"/>
      <c r="D74" s="46" t="s">
        <v>224</v>
      </c>
      <c r="E74" s="46" t="s">
        <v>250</v>
      </c>
      <c r="F74" s="34"/>
      <c r="G74" s="34"/>
      <c r="H74" s="57"/>
      <c r="I74" s="69">
        <f>I75</f>
        <v>0</v>
      </c>
      <c r="J74" s="34"/>
      <c r="K74" s="70">
        <f>K75</f>
        <v>0</v>
      </c>
      <c r="L74" s="34"/>
      <c r="M74" s="70">
        <f>M75</f>
        <v>0</v>
      </c>
      <c r="N74" s="57"/>
      <c r="O74" s="34"/>
      <c r="P74" s="46" t="s">
        <v>110</v>
      </c>
    </row>
    <row r="75" spans="1:16" s="22" customFormat="1" ht="12.75" customHeight="1">
      <c r="A75" s="34"/>
      <c r="B75" s="35" t="s">
        <v>67</v>
      </c>
      <c r="C75" s="34"/>
      <c r="D75" s="36" t="s">
        <v>251</v>
      </c>
      <c r="E75" s="36" t="s">
        <v>252</v>
      </c>
      <c r="F75" s="34"/>
      <c r="G75" s="34"/>
      <c r="H75" s="57"/>
      <c r="I75" s="65">
        <f>I76</f>
        <v>0</v>
      </c>
      <c r="J75" s="34"/>
      <c r="K75" s="66">
        <f>K76</f>
        <v>0</v>
      </c>
      <c r="L75" s="34"/>
      <c r="M75" s="66">
        <f>M76</f>
        <v>0</v>
      </c>
      <c r="N75" s="57"/>
      <c r="O75" s="34"/>
      <c r="P75" s="36" t="s">
        <v>113</v>
      </c>
    </row>
    <row r="76" spans="1:16" s="6" customFormat="1" ht="13.5" customHeight="1">
      <c r="A76" s="37" t="s">
        <v>253</v>
      </c>
      <c r="B76" s="37" t="s">
        <v>114</v>
      </c>
      <c r="C76" s="37" t="s">
        <v>115</v>
      </c>
      <c r="D76" s="38" t="s">
        <v>254</v>
      </c>
      <c r="E76" s="39" t="s">
        <v>255</v>
      </c>
      <c r="F76" s="37" t="s">
        <v>212</v>
      </c>
      <c r="G76" s="40">
        <v>1</v>
      </c>
      <c r="H76" s="58">
        <v>0</v>
      </c>
      <c r="I76" s="67">
        <f>ROUND(G76*H76,2)</f>
        <v>0</v>
      </c>
      <c r="J76" s="68">
        <v>0</v>
      </c>
      <c r="K76" s="40">
        <f>G76*J76</f>
        <v>0</v>
      </c>
      <c r="L76" s="68">
        <v>0</v>
      </c>
      <c r="M76" s="40">
        <f>G76*L76</f>
        <v>0</v>
      </c>
      <c r="N76" s="78">
        <v>20</v>
      </c>
      <c r="O76" s="87">
        <v>64</v>
      </c>
      <c r="P76" s="41" t="s">
        <v>111</v>
      </c>
    </row>
    <row r="77" spans="1:16" s="23" customFormat="1" ht="12.75" customHeight="1">
      <c r="A77" s="51"/>
      <c r="B77" s="51"/>
      <c r="C77" s="51"/>
      <c r="D77" s="51"/>
      <c r="E77" s="52" t="s">
        <v>93</v>
      </c>
      <c r="F77" s="51"/>
      <c r="G77" s="51"/>
      <c r="H77" s="61"/>
      <c r="I77" s="73">
        <f>I14+I54+I74</f>
        <v>0</v>
      </c>
      <c r="J77" s="51"/>
      <c r="K77" s="74">
        <f>K14+K54+K74</f>
        <v>0</v>
      </c>
      <c r="L77" s="51"/>
      <c r="M77" s="74">
        <f>M14+M54+M74</f>
        <v>0</v>
      </c>
      <c r="N77" s="61"/>
      <c r="O77" s="51"/>
      <c r="P77" s="51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" sqref="I15"/>
    </sheetView>
  </sheetViews>
  <sheetFormatPr defaultColWidth="9.14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2015-12-18T10:31:35Z</dcterms:modified>
  <cp:category/>
  <cp:version/>
  <cp:contentType/>
  <cp:contentStatus/>
</cp:coreProperties>
</file>