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12000" windowHeight="10110" firstSheet="1" activeTab="1"/>
  </bookViews>
  <sheets>
    <sheet name="Zameranie - kuchyňa" sheetId="1" state="hidden" r:id="rId1"/>
    <sheet name="Výkaz výmer" sheetId="4" r:id="rId2"/>
    <sheet name="Hárok2" sheetId="2" r:id="rId3"/>
    <sheet name="Hárok3" sheetId="3" r:id="rId4"/>
  </sheets>
  <definedNames>
    <definedName name="_xlnm.Print_Area" localSheetId="1">'Výkaz výmer'!$A$1:$H$54</definedName>
    <definedName name="_xlnm.Print_Area" localSheetId="0">'Zameranie - kuchyňa'!$A$1:$R$88</definedName>
    <definedName name="_xlnm.Print_Titles" localSheetId="1">'Výkaz výmer'!$10:$12</definedName>
  </definedNames>
  <calcPr calcId="145621"/>
</workbook>
</file>

<file path=xl/sharedStrings.xml><?xml version="1.0" encoding="utf-8"?>
<sst xmlns="http://schemas.openxmlformats.org/spreadsheetml/2006/main" count="219" uniqueCount="163">
  <si>
    <t>MŠ Vajanského 3:</t>
  </si>
  <si>
    <t>Výmena dlažby, obkladov a maľby stien v kuchyni</t>
  </si>
  <si>
    <t>Dlažba:</t>
  </si>
  <si>
    <t>5,6 x 8,1</t>
  </si>
  <si>
    <t>1,75 x 0,1</t>
  </si>
  <si>
    <t>0,8 x 0,1</t>
  </si>
  <si>
    <t>0,75 x 0,1</t>
  </si>
  <si>
    <t>m2</t>
  </si>
  <si>
    <t>5,6 x 1,85</t>
  </si>
  <si>
    <t>8,1 x 1,85</t>
  </si>
  <si>
    <t>5,6 x 0,9</t>
  </si>
  <si>
    <t>0,8 x 1,85</t>
  </si>
  <si>
    <t>0,75 x 1,85 x 2</t>
  </si>
  <si>
    <t>1,75 x 1,85 x 2</t>
  </si>
  <si>
    <t>3,25 x 1,85 x 2</t>
  </si>
  <si>
    <t>v miestnosti = 3,0 m</t>
  </si>
  <si>
    <t>v obkladu = 1,85 m</t>
  </si>
  <si>
    <t>v maľovky = 1,15 m</t>
  </si>
  <si>
    <t>1,6 x 2,05</t>
  </si>
  <si>
    <t>2,05 x 3,25 x 2</t>
  </si>
  <si>
    <t>Spolu dlažba kuchyňa+chodba+umyvárňe:</t>
  </si>
  <si>
    <t>Obklad kuchyňe:</t>
  </si>
  <si>
    <t>0,85 x 3 x 2</t>
  </si>
  <si>
    <t>0,85 x 3</t>
  </si>
  <si>
    <t>Spolu obklad kuchyňa+chodba+umyvárňe:</t>
  </si>
  <si>
    <t>Maľby + penetr. (pačkovanie)</t>
  </si>
  <si>
    <t>5,6 x 1,15</t>
  </si>
  <si>
    <t>0,8 x 0,15</t>
  </si>
  <si>
    <t>8,1 x 1,15</t>
  </si>
  <si>
    <t>0,75 x 1,15 x 2</t>
  </si>
  <si>
    <t>3,25 x 1,15 x 2</t>
  </si>
  <si>
    <t>1,75 x 1,15 x 2</t>
  </si>
  <si>
    <t>0,8 x 1,15</t>
  </si>
  <si>
    <t>0,80 x 1,85</t>
  </si>
  <si>
    <t>2,05 x 1,85 x 2</t>
  </si>
  <si>
    <t>Spolu maľovky kuchyňa+chodba+umyvárňe:</t>
  </si>
  <si>
    <t>2,05 x 1,15 x 2</t>
  </si>
  <si>
    <t>Poter do spádu:</t>
  </si>
  <si>
    <t>Demontáž a spätná montáž kuchynského zariadenia:</t>
  </si>
  <si>
    <t>Vyspravenie poškodenej omietky + omietka nad hornou hranou obkladu</t>
  </si>
  <si>
    <t xml:space="preserve">cca </t>
  </si>
  <si>
    <t>m´</t>
  </si>
  <si>
    <t>cm</t>
  </si>
  <si>
    <t>radiátor</t>
  </si>
  <si>
    <t>ks</t>
  </si>
  <si>
    <t>sporáky</t>
  </si>
  <si>
    <t>umývadlo</t>
  </si>
  <si>
    <t>výlevka</t>
  </si>
  <si>
    <t>kuchanské drezy</t>
  </si>
  <si>
    <t>kuchynský robot</t>
  </si>
  <si>
    <t>drvič odpadov</t>
  </si>
  <si>
    <t>kuchynské stoly a regále cca</t>
  </si>
  <si>
    <t>pás v=</t>
  </si>
  <si>
    <t>hr. cca 3 cm</t>
  </si>
  <si>
    <t>Zakrývanie okien, dverí a kuch. vybavenia cca:</t>
  </si>
  <si>
    <t>11,2+1,6+50</t>
  </si>
  <si>
    <t>Upratanie a vyčistenie priestoru:</t>
  </si>
  <si>
    <t>súb</t>
  </si>
  <si>
    <t>nová kuchynská batéria</t>
  </si>
  <si>
    <t>Nákup a dovoz materiálu</t>
  </si>
  <si>
    <t>Vnútrostavenisková doprava</t>
  </si>
  <si>
    <t>Eur</t>
  </si>
  <si>
    <t>Celkom vrátane DPH 20%</t>
  </si>
  <si>
    <t xml:space="preserve">Celkom   </t>
  </si>
  <si>
    <t xml:space="preserve">Vedľajšie rozpočtové náklady   </t>
  </si>
  <si>
    <t>VRN</t>
  </si>
  <si>
    <t>725949120</t>
  </si>
  <si>
    <t xml:space="preserve">Demontáž a spätná montáž plynových sporákov veľkokuchynských 2ks, obyčajný sporák 1 ks  </t>
  </si>
  <si>
    <t>725610810</t>
  </si>
  <si>
    <t xml:space="preserve">Zariadenia veľkokuchynské   </t>
  </si>
  <si>
    <t>791</t>
  </si>
  <si>
    <t>784482910</t>
  </si>
  <si>
    <t xml:space="preserve">Očistennie, penetrovanie jednonásobné jemnozrnných podkladov    </t>
  </si>
  <si>
    <t>784410100</t>
  </si>
  <si>
    <t xml:space="preserve">Zakrývanie otvorov, podláh a zariadení fóliou v miestnostiach  cca 70 m2   </t>
  </si>
  <si>
    <t>784418011</t>
  </si>
  <si>
    <t xml:space="preserve">Dokončovacie práce - maľby   </t>
  </si>
  <si>
    <t>784</t>
  </si>
  <si>
    <t>5976639000</t>
  </si>
  <si>
    <t>781445208</t>
  </si>
  <si>
    <t xml:space="preserve">Dokončovacie práce a obklady   </t>
  </si>
  <si>
    <t>781</t>
  </si>
  <si>
    <t>5978651355</t>
  </si>
  <si>
    <t>771575107</t>
  </si>
  <si>
    <t xml:space="preserve">Podlahy z dlaždíc   </t>
  </si>
  <si>
    <t>771</t>
  </si>
  <si>
    <t xml:space="preserve">Demontáž  a spätná montáž vykurovacieho telesa  do 1500 mm   </t>
  </si>
  <si>
    <t>735192921</t>
  </si>
  <si>
    <t xml:space="preserve">Ústredné kúrenie, vykurov. telesá   </t>
  </si>
  <si>
    <t>735</t>
  </si>
  <si>
    <t>súb.</t>
  </si>
  <si>
    <t xml:space="preserve">Demontáž a spätná montáž kuchynských nerezových stolov a regálov   </t>
  </si>
  <si>
    <t>725310919</t>
  </si>
  <si>
    <t xml:space="preserve">Demontáž a spätná montáž veľkokuchynských drezov, samostatne stojacích dvojdrezových </t>
  </si>
  <si>
    <t>725329202</t>
  </si>
  <si>
    <t xml:space="preserve">Odmontovanie umývadla bez konzol a jeho spätná montáž na pôvodné konzoly   </t>
  </si>
  <si>
    <t>725210911</t>
  </si>
  <si>
    <t xml:space="preserve">Zdravotechnika - zariaď. predmety   </t>
  </si>
  <si>
    <t>725</t>
  </si>
  <si>
    <t xml:space="preserve">Demontáž a spätná montáž zápachovej uzávierky umývadlovej, vrátane jej prečistenia   </t>
  </si>
  <si>
    <t>721220801</t>
  </si>
  <si>
    <t xml:space="preserve">Zdravotech. vnútorná kanalizácia   </t>
  </si>
  <si>
    <t>721</t>
  </si>
  <si>
    <t xml:space="preserve">Práce a dodávky PSV   </t>
  </si>
  <si>
    <t>PSV</t>
  </si>
  <si>
    <t>t</t>
  </si>
  <si>
    <t xml:space="preserve">Vnútrostavenisková doprava sutiny a vybúraných hmôt za každých ďalších 5 m  + 10 m   </t>
  </si>
  <si>
    <t>979082121</t>
  </si>
  <si>
    <t xml:space="preserve">Vnútrostavenisková doprava sutiny a vybúraných hmôt do 10 m   </t>
  </si>
  <si>
    <t>979082111</t>
  </si>
  <si>
    <t xml:space="preserve">Odvoz sutiny a vybúraných hmôt na skládku za každý ďalší 1 km - 5 km   </t>
  </si>
  <si>
    <t>979081121</t>
  </si>
  <si>
    <t xml:space="preserve">Odvoz sutiny a vybúraných hmôt na skládku do 1 km   </t>
  </si>
  <si>
    <t>979081111</t>
  </si>
  <si>
    <t>978059531</t>
  </si>
  <si>
    <t>965081812</t>
  </si>
  <si>
    <t xml:space="preserve">Čistenie budov zametaním v miestnostiach, chodbách   </t>
  </si>
  <si>
    <t>952902110</t>
  </si>
  <si>
    <t xml:space="preserve">Ostatné konštrukcie a práce-búranie   </t>
  </si>
  <si>
    <t>9</t>
  </si>
  <si>
    <t xml:space="preserve">Betónový poter v spáde (vyrovnanie povrchu) , hr. 10 - 20 mm  </t>
  </si>
  <si>
    <t>632451231</t>
  </si>
  <si>
    <t xml:space="preserve">Úpravy povrchov, podlahy, osadenie   </t>
  </si>
  <si>
    <t>6</t>
  </si>
  <si>
    <t xml:space="preserve">Práce a dodávky HSV   </t>
  </si>
  <si>
    <t>HSV</t>
  </si>
  <si>
    <t>8</t>
  </si>
  <si>
    <t>7</t>
  </si>
  <si>
    <t>5</t>
  </si>
  <si>
    <t>4</t>
  </si>
  <si>
    <t>3</t>
  </si>
  <si>
    <t>2</t>
  </si>
  <si>
    <t>1</t>
  </si>
  <si>
    <t>Hmotnosť celkom</t>
  </si>
  <si>
    <t>Cena celkom</t>
  </si>
  <si>
    <t>Cena jednotková</t>
  </si>
  <si>
    <t>Množstvo celkom</t>
  </si>
  <si>
    <t>MJ</t>
  </si>
  <si>
    <t>Popis</t>
  </si>
  <si>
    <t>Kód položky</t>
  </si>
  <si>
    <t>Č.</t>
  </si>
  <si>
    <t>Dátum:   ....................................</t>
  </si>
  <si>
    <t>Miesto:  Vajanského 3, Trnava</t>
  </si>
  <si>
    <t>Spracoval:  ...............................</t>
  </si>
  <si>
    <t xml:space="preserve">Zhotoviteľ:   </t>
  </si>
  <si>
    <t>Objednávateľ:   STEFE Trnava s.r.o.</t>
  </si>
  <si>
    <t xml:space="preserve">Objekt:   </t>
  </si>
  <si>
    <t>VÝKAZ  VÝMER</t>
  </si>
  <si>
    <t xml:space="preserve">Demontáž pôvodných a montáž nových podlahových vpustí v kuchyni </t>
  </si>
  <si>
    <t>Stavba:   MŠ Vajanského 3 - rekonštrukcia kuchyne: výmena dlažby, obkladov, maľby</t>
  </si>
  <si>
    <t>Demontáž a montáž novej batérie v sklade-umyvárni</t>
  </si>
  <si>
    <t xml:space="preserve">Montáž podláh z dlaždíc keramických do tmelu - kuchyňa, chodba, sklad, sklad-umyváreň, vrátane škárovania  </t>
  </si>
  <si>
    <t xml:space="preserve">Montáž obkladov vnútor. stien z obkladačiek kladených do tmelu flexibilného  - kuchyňa, chodba, sklad-umyváreň, vrátane škárovania   </t>
  </si>
  <si>
    <t>Odsekanie a odobratie stien z obkladačiek vnútorných - kuchyňa, chodba, sklad-umyváreň - 3 miestnosti</t>
  </si>
  <si>
    <t>Búranie dlažieb - búranie dlažby v kuchyni, chodbe, sklad, sklad-umyváreň - 4 miestnosti</t>
  </si>
  <si>
    <t xml:space="preserve">Demontáž a spätná montáž drviča odpadkov, kuchynského robota, umývacieho stroja na taniere, výlevky   </t>
  </si>
  <si>
    <t>Obkladačky keramické glazované viacfarebné hladké biele, rozm. 200 x 200 mm</t>
  </si>
  <si>
    <t>DLAŽBA - protišmyková úprava, odolná vočni mechanickému poškodeniu , rozm.  200x200 mm - tmavý odtieň</t>
  </si>
  <si>
    <t>Elektroinštalácia</t>
  </si>
  <si>
    <t>Demontáž a spätná montáž zásuviek a vypínačov</t>
  </si>
  <si>
    <t>Vysprávka stierky stien v rozsahu 30 %  + vysprávka a maľba pásu bielej fabry dvojnásobná  cca 48 m´ nad  novým obkladom, pás výšky cca 15 cm - spolu cca 28,6 m2</t>
  </si>
  <si>
    <t>m</t>
  </si>
  <si>
    <t>Vybúranie drážky, rozm. 15 x 15 cm pre plynovodné potrubie - dl. 4 m - (0,09 m3), vrátane bet. zálievky výšky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</si>
</sst>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\-#,##0.000"/>
    <numFmt numFmtId="165" formatCode="#,##0;\-#,##0"/>
  </numFmts>
  <fonts count="24">
    <font>
      <sz val="11"/>
      <color theme="1"/>
      <name val="Verdana"/>
      <family val="2"/>
    </font>
    <font>
      <sz val="10"/>
      <name val="Arial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sz val="8"/>
      <name val="MS Sans Serif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11"/>
      <color indexed="18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MS Sans Serif"/>
      <family val="2"/>
    </font>
    <font>
      <i/>
      <sz val="9"/>
      <color indexed="12"/>
      <name val="Arial CE"/>
      <family val="2"/>
    </font>
    <font>
      <sz val="9"/>
      <name val="Arial CYR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Verdana"/>
      <family val="2"/>
    </font>
    <font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 locked="0"/>
    </xf>
  </cellStyleXfs>
  <cellXfs count="1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0" xfId="0" applyFont="1"/>
    <xf numFmtId="2" fontId="0" fillId="0" borderId="0" xfId="0" applyNumberFormat="1"/>
    <xf numFmtId="2" fontId="3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9" xfId="0" applyFont="1" applyBorder="1"/>
    <xf numFmtId="0" fontId="3" fillId="3" borderId="0" xfId="0" applyFont="1" applyFill="1"/>
    <xf numFmtId="2" fontId="2" fillId="0" borderId="0" xfId="0" applyNumberFormat="1" applyFont="1"/>
    <xf numFmtId="2" fontId="2" fillId="0" borderId="9" xfId="0" applyNumberFormat="1" applyFont="1" applyBorder="1"/>
    <xf numFmtId="0" fontId="3" fillId="0" borderId="0" xfId="0" applyFont="1" applyAlignment="1">
      <alignment vertical="center" wrapText="1"/>
    </xf>
    <xf numFmtId="2" fontId="3" fillId="0" borderId="0" xfId="0" applyNumberFormat="1" applyFont="1" applyFill="1" applyAlignment="1">
      <alignment/>
    </xf>
    <xf numFmtId="0" fontId="0" fillId="3" borderId="0" xfId="0" applyFill="1"/>
    <xf numFmtId="0" fontId="0" fillId="0" borderId="0" xfId="0" applyFont="1"/>
    <xf numFmtId="2" fontId="0" fillId="0" borderId="0" xfId="0" applyNumberFormat="1" applyFont="1"/>
    <xf numFmtId="2" fontId="3" fillId="3" borderId="0" xfId="0" applyNumberFormat="1" applyFont="1" applyFill="1"/>
    <xf numFmtId="0" fontId="0" fillId="3" borderId="0" xfId="0" applyFill="1" applyAlignment="1">
      <alignment horizontal="right"/>
    </xf>
    <xf numFmtId="1" fontId="3" fillId="3" borderId="0" xfId="0" applyNumberFormat="1" applyFont="1" applyFill="1"/>
    <xf numFmtId="14" fontId="0" fillId="0" borderId="0" xfId="0" applyNumberFormat="1"/>
    <xf numFmtId="0" fontId="5" fillId="0" borderId="0" xfId="20" applyFont="1" applyAlignment="1" applyProtection="1">
      <alignment horizontal="left" vertical="top"/>
      <protection locked="0"/>
    </xf>
    <xf numFmtId="164" fontId="5" fillId="0" borderId="0" xfId="20" applyNumberFormat="1" applyAlignment="1" applyProtection="1">
      <alignment horizontal="right" vertical="top"/>
      <protection locked="0"/>
    </xf>
    <xf numFmtId="0" fontId="5" fillId="0" borderId="0" xfId="20" applyAlignment="1" applyProtection="1">
      <alignment horizontal="center" vertical="center" wrapText="1"/>
      <protection locked="0"/>
    </xf>
    <xf numFmtId="0" fontId="5" fillId="0" borderId="0" xfId="20" applyAlignment="1" applyProtection="1">
      <alignment horizontal="left" vertical="top" wrapText="1"/>
      <protection locked="0"/>
    </xf>
    <xf numFmtId="165" fontId="5" fillId="0" borderId="0" xfId="20" applyNumberFormat="1" applyAlignment="1" applyProtection="1">
      <alignment horizontal="center" vertical="top"/>
      <protection locked="0"/>
    </xf>
    <xf numFmtId="164" fontId="6" fillId="3" borderId="26" xfId="20" applyNumberFormat="1" applyFont="1" applyFill="1" applyBorder="1" applyAlignment="1" applyProtection="1">
      <alignment horizontal="left" vertical="center"/>
      <protection locked="0"/>
    </xf>
    <xf numFmtId="0" fontId="6" fillId="3" borderId="25" xfId="20" applyFont="1" applyFill="1" applyBorder="1" applyAlignment="1" applyProtection="1">
      <alignment horizontal="center" vertical="center" wrapText="1"/>
      <protection locked="0"/>
    </xf>
    <xf numFmtId="0" fontId="6" fillId="3" borderId="24" xfId="20" applyFont="1" applyFill="1" applyBorder="1" applyAlignment="1" applyProtection="1">
      <alignment horizontal="left" vertical="center" wrapText="1"/>
      <protection locked="0"/>
    </xf>
    <xf numFmtId="0" fontId="5" fillId="0" borderId="0" xfId="20" applyAlignment="1" applyProtection="1">
      <alignment horizontal="left" vertical="top"/>
      <protection locked="0"/>
    </xf>
    <xf numFmtId="164" fontId="6" fillId="0" borderId="0" xfId="20" applyNumberFormat="1" applyFont="1" applyAlignment="1" applyProtection="1">
      <alignment horizontal="right"/>
      <protection locked="0"/>
    </xf>
    <xf numFmtId="0" fontId="6" fillId="0" borderId="0" xfId="20" applyFont="1" applyAlignment="1" applyProtection="1">
      <alignment horizontal="center" vertical="center" wrapText="1"/>
      <protection locked="0"/>
    </xf>
    <xf numFmtId="0" fontId="6" fillId="0" borderId="0" xfId="20" applyFont="1" applyAlignment="1" applyProtection="1">
      <alignment horizontal="left" wrapText="1"/>
      <protection locked="0"/>
    </xf>
    <xf numFmtId="165" fontId="6" fillId="0" borderId="0" xfId="20" applyNumberFormat="1" applyFont="1" applyAlignment="1" applyProtection="1">
      <alignment horizontal="center"/>
      <protection locked="0"/>
    </xf>
    <xf numFmtId="164" fontId="7" fillId="0" borderId="27" xfId="20" applyNumberFormat="1" applyFont="1" applyBorder="1" applyAlignment="1" applyProtection="1">
      <alignment horizontal="right"/>
      <protection locked="0"/>
    </xf>
    <xf numFmtId="164" fontId="8" fillId="0" borderId="0" xfId="20" applyNumberFormat="1" applyFont="1" applyAlignment="1" applyProtection="1">
      <alignment horizontal="right"/>
      <protection locked="0"/>
    </xf>
    <xf numFmtId="0" fontId="8" fillId="0" borderId="0" xfId="20" applyFont="1" applyAlignment="1" applyProtection="1">
      <alignment horizontal="center" vertical="center" wrapText="1"/>
      <protection locked="0"/>
    </xf>
    <xf numFmtId="0" fontId="8" fillId="0" borderId="0" xfId="20" applyFont="1" applyAlignment="1" applyProtection="1">
      <alignment horizontal="left" wrapText="1"/>
      <protection locked="0"/>
    </xf>
    <xf numFmtId="165" fontId="8" fillId="0" borderId="0" xfId="20" applyNumberFormat="1" applyFont="1" applyAlignment="1" applyProtection="1">
      <alignment horizontal="center"/>
      <protection locked="0"/>
    </xf>
    <xf numFmtId="164" fontId="9" fillId="0" borderId="0" xfId="20" applyNumberFormat="1" applyFont="1" applyAlignment="1" applyProtection="1">
      <alignment horizontal="right"/>
      <protection locked="0"/>
    </xf>
    <xf numFmtId="0" fontId="9" fillId="0" borderId="0" xfId="20" applyFont="1" applyAlignment="1" applyProtection="1">
      <alignment horizontal="center" vertical="center" wrapText="1"/>
      <protection locked="0"/>
    </xf>
    <xf numFmtId="0" fontId="9" fillId="0" borderId="0" xfId="20" applyFont="1" applyAlignment="1" applyProtection="1">
      <alignment horizontal="left" wrapText="1"/>
      <protection locked="0"/>
    </xf>
    <xf numFmtId="165" fontId="9" fillId="0" borderId="0" xfId="20" applyNumberFormat="1" applyFont="1" applyAlignment="1" applyProtection="1">
      <alignment horizontal="center"/>
      <protection locked="0"/>
    </xf>
    <xf numFmtId="0" fontId="10" fillId="0" borderId="0" xfId="20" applyFont="1" applyAlignment="1" applyProtection="1">
      <alignment horizontal="left"/>
      <protection/>
    </xf>
    <xf numFmtId="0" fontId="10" fillId="0" borderId="0" xfId="20" applyFont="1" applyAlignment="1" applyProtection="1">
      <alignment horizontal="center" vertical="center"/>
      <protection/>
    </xf>
    <xf numFmtId="0" fontId="11" fillId="4" borderId="27" xfId="20" applyFont="1" applyFill="1" applyBorder="1" applyAlignment="1" applyProtection="1">
      <alignment horizontal="center" vertical="center" wrapText="1"/>
      <protection/>
    </xf>
    <xf numFmtId="164" fontId="12" fillId="0" borderId="0" xfId="20" applyNumberFormat="1" applyFont="1" applyAlignment="1" applyProtection="1">
      <alignment horizontal="right" vertical="top"/>
      <protection/>
    </xf>
    <xf numFmtId="0" fontId="12" fillId="0" borderId="0" xfId="20" applyFont="1" applyAlignment="1" applyProtection="1">
      <alignment horizontal="left"/>
      <protection/>
    </xf>
    <xf numFmtId="0" fontId="12" fillId="0" borderId="0" xfId="20" applyFont="1" applyAlignment="1" applyProtection="1">
      <alignment horizontal="center" vertical="center" wrapText="1"/>
      <protection/>
    </xf>
    <xf numFmtId="0" fontId="12" fillId="0" borderId="0" xfId="20" applyFont="1" applyAlignment="1" applyProtection="1">
      <alignment horizontal="left" vertical="center"/>
      <protection/>
    </xf>
    <xf numFmtId="0" fontId="12" fillId="0" borderId="0" xfId="20" applyFont="1" applyAlignment="1" applyProtection="1">
      <alignment horizontal="center" vertical="center"/>
      <protection/>
    </xf>
    <xf numFmtId="164" fontId="7" fillId="0" borderId="0" xfId="20" applyNumberFormat="1" applyFont="1" applyAlignment="1" applyProtection="1">
      <alignment horizontal="right" vertical="top"/>
      <protection/>
    </xf>
    <xf numFmtId="0" fontId="7" fillId="0" borderId="0" xfId="20" applyFont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left" vertical="top" wrapText="1"/>
      <protection/>
    </xf>
    <xf numFmtId="0" fontId="7" fillId="0" borderId="0" xfId="20" applyFont="1" applyAlignment="1" applyProtection="1">
      <alignment horizontal="left"/>
      <protection/>
    </xf>
    <xf numFmtId="0" fontId="7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left" vertical="center"/>
      <protection/>
    </xf>
    <xf numFmtId="0" fontId="13" fillId="0" borderId="0" xfId="20" applyFont="1" applyAlignment="1" applyProtection="1">
      <alignment horizontal="left"/>
      <protection/>
    </xf>
    <xf numFmtId="165" fontId="12" fillId="0" borderId="27" xfId="20" applyNumberFormat="1" applyFont="1" applyBorder="1" applyAlignment="1" applyProtection="1">
      <alignment horizontal="center" vertical="center"/>
      <protection locked="0"/>
    </xf>
    <xf numFmtId="0" fontId="12" fillId="0" borderId="27" xfId="20" applyFont="1" applyBorder="1" applyAlignment="1" applyProtection="1">
      <alignment horizontal="left" vertical="center" wrapText="1"/>
      <protection locked="0"/>
    </xf>
    <xf numFmtId="0" fontId="12" fillId="0" borderId="27" xfId="20" applyFont="1" applyBorder="1" applyAlignment="1" applyProtection="1">
      <alignment horizontal="center" vertical="center" wrapText="1"/>
      <protection locked="0"/>
    </xf>
    <xf numFmtId="164" fontId="12" fillId="0" borderId="27" xfId="20" applyNumberFormat="1" applyFont="1" applyBorder="1" applyAlignment="1" applyProtection="1">
      <alignment horizontal="right"/>
      <protection locked="0"/>
    </xf>
    <xf numFmtId="0" fontId="14" fillId="0" borderId="0" xfId="20" applyFont="1" applyAlignment="1" applyProtection="1">
      <alignment horizontal="left" vertical="top"/>
      <protection locked="0"/>
    </xf>
    <xf numFmtId="165" fontId="15" fillId="0" borderId="27" xfId="20" applyNumberFormat="1" applyFont="1" applyBorder="1" applyAlignment="1" applyProtection="1">
      <alignment horizontal="center" vertical="center"/>
      <protection locked="0"/>
    </xf>
    <xf numFmtId="0" fontId="15" fillId="0" borderId="27" xfId="20" applyFont="1" applyBorder="1" applyAlignment="1" applyProtection="1">
      <alignment horizontal="left" vertical="center" wrapText="1"/>
      <protection locked="0"/>
    </xf>
    <xf numFmtId="0" fontId="15" fillId="0" borderId="27" xfId="20" applyFont="1" applyBorder="1" applyAlignment="1" applyProtection="1">
      <alignment horizontal="center" vertical="center" wrapText="1"/>
      <protection locked="0"/>
    </xf>
    <xf numFmtId="164" fontId="15" fillId="0" borderId="27" xfId="20" applyNumberFormat="1" applyFont="1" applyBorder="1" applyAlignment="1" applyProtection="1">
      <alignment horizontal="right"/>
      <protection locked="0"/>
    </xf>
    <xf numFmtId="164" fontId="12" fillId="0" borderId="0" xfId="20" applyNumberFormat="1" applyFont="1" applyBorder="1" applyAlignment="1" applyProtection="1">
      <alignment horizontal="right"/>
      <protection locked="0"/>
    </xf>
    <xf numFmtId="164" fontId="7" fillId="0" borderId="0" xfId="20" applyNumberFormat="1" applyFont="1" applyAlignment="1" applyProtection="1">
      <alignment horizontal="center" vertical="center"/>
      <protection/>
    </xf>
    <xf numFmtId="164" fontId="9" fillId="0" borderId="0" xfId="20" applyNumberFormat="1" applyFont="1" applyAlignment="1" applyProtection="1">
      <alignment horizontal="center" vertical="center"/>
      <protection locked="0"/>
    </xf>
    <xf numFmtId="164" fontId="8" fillId="0" borderId="0" xfId="20" applyNumberFormat="1" applyFont="1" applyAlignment="1" applyProtection="1">
      <alignment horizontal="center" vertical="center"/>
      <protection locked="0"/>
    </xf>
    <xf numFmtId="164" fontId="12" fillId="0" borderId="27" xfId="20" applyNumberFormat="1" applyFont="1" applyBorder="1" applyAlignment="1" applyProtection="1">
      <alignment horizontal="center" vertical="center"/>
      <protection locked="0"/>
    </xf>
    <xf numFmtId="164" fontId="15" fillId="0" borderId="27" xfId="20" applyNumberFormat="1" applyFont="1" applyBorder="1" applyAlignment="1" applyProtection="1">
      <alignment horizontal="center" vertical="center"/>
      <protection locked="0"/>
    </xf>
    <xf numFmtId="164" fontId="6" fillId="0" borderId="0" xfId="20" applyNumberFormat="1" applyFont="1" applyAlignment="1" applyProtection="1">
      <alignment horizontal="center" vertical="center"/>
      <protection locked="0"/>
    </xf>
    <xf numFmtId="164" fontId="5" fillId="0" borderId="0" xfId="20" applyNumberFormat="1" applyAlignment="1" applyProtection="1">
      <alignment horizontal="center" vertical="center"/>
      <protection locked="0"/>
    </xf>
    <xf numFmtId="164" fontId="6" fillId="3" borderId="25" xfId="20" applyNumberFormat="1" applyFont="1" applyFill="1" applyBorder="1" applyAlignment="1" applyProtection="1">
      <alignment horizontal="center" vertical="center"/>
      <protection locked="0"/>
    </xf>
    <xf numFmtId="164" fontId="8" fillId="0" borderId="0" xfId="20" applyNumberFormat="1" applyFont="1" applyAlignment="1" applyProtection="1">
      <alignment horizontal="center"/>
      <protection locked="0"/>
    </xf>
    <xf numFmtId="164" fontId="9" fillId="0" borderId="0" xfId="20" applyNumberFormat="1" applyFont="1" applyAlignment="1" applyProtection="1">
      <alignment horizontal="center"/>
      <protection locked="0"/>
    </xf>
    <xf numFmtId="164" fontId="6" fillId="0" borderId="0" xfId="20" applyNumberFormat="1" applyFont="1" applyAlignment="1" applyProtection="1">
      <alignment horizontal="center"/>
      <protection locked="0"/>
    </xf>
    <xf numFmtId="164" fontId="5" fillId="0" borderId="0" xfId="20" applyNumberFormat="1" applyAlignment="1" applyProtection="1">
      <alignment horizontal="center" vertical="top"/>
      <protection locked="0"/>
    </xf>
    <xf numFmtId="164" fontId="6" fillId="3" borderId="28" xfId="20" applyNumberFormat="1" applyFont="1" applyFill="1" applyBorder="1" applyAlignment="1" applyProtection="1">
      <alignment horizontal="center" vertical="center"/>
      <protection locked="0"/>
    </xf>
    <xf numFmtId="0" fontId="16" fillId="4" borderId="27" xfId="20" applyFont="1" applyFill="1" applyBorder="1" applyAlignment="1" applyProtection="1">
      <alignment horizontal="center" vertical="center" wrapText="1"/>
      <protection/>
    </xf>
    <xf numFmtId="0" fontId="17" fillId="0" borderId="0" xfId="20" applyFont="1" applyAlignment="1" applyProtection="1">
      <alignment horizontal="left"/>
      <protection/>
    </xf>
    <xf numFmtId="165" fontId="12" fillId="0" borderId="0" xfId="20" applyNumberFormat="1" applyFont="1" applyBorder="1" applyAlignment="1" applyProtection="1">
      <alignment horizontal="center" vertical="center"/>
      <protection locked="0"/>
    </xf>
    <xf numFmtId="0" fontId="12" fillId="0" borderId="0" xfId="20" applyFont="1" applyBorder="1" applyAlignment="1" applyProtection="1">
      <alignment horizontal="left" vertical="center" wrapText="1"/>
      <protection locked="0"/>
    </xf>
    <xf numFmtId="0" fontId="12" fillId="0" borderId="0" xfId="20" applyFont="1" applyBorder="1" applyAlignment="1" applyProtection="1">
      <alignment horizontal="center" vertical="center" wrapText="1"/>
      <protection locked="0"/>
    </xf>
    <xf numFmtId="164" fontId="12" fillId="0" borderId="0" xfId="20" applyNumberFormat="1" applyFont="1" applyBorder="1" applyAlignment="1" applyProtection="1">
      <alignment horizontal="center" vertical="center"/>
      <protection locked="0"/>
    </xf>
    <xf numFmtId="0" fontId="12" fillId="0" borderId="27" xfId="20" applyFont="1" applyBorder="1" applyAlignment="1" applyProtection="1">
      <alignment horizontal="left" vertical="center" wrapText="1"/>
      <protection locked="0"/>
    </xf>
    <xf numFmtId="0" fontId="12" fillId="0" borderId="27" xfId="2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2" fontId="3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8" fillId="0" borderId="0" xfId="20" applyFont="1" applyAlignment="1" applyProtection="1">
      <alignment horizontal="center" vertical="center"/>
      <protection/>
    </xf>
    <xf numFmtId="0" fontId="12" fillId="0" borderId="0" xfId="20" applyFont="1" applyAlignment="1" applyProtection="1">
      <alignment horizontal="left" vertical="center"/>
      <protection/>
    </xf>
    <xf numFmtId="0" fontId="12" fillId="0" borderId="0" xfId="2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26</xdr:row>
      <xdr:rowOff>104775</xdr:rowOff>
    </xdr:from>
    <xdr:to>
      <xdr:col>15</xdr:col>
      <xdr:colOff>0</xdr:colOff>
      <xdr:row>26</xdr:row>
      <xdr:rowOff>104775</xdr:rowOff>
    </xdr:to>
    <xdr:cxnSp macro="">
      <xdr:nvCxnSpPr>
        <xdr:cNvPr id="3" name="Rovná spojovacia šípka 2"/>
        <xdr:cNvCxnSpPr/>
      </xdr:nvCxnSpPr>
      <xdr:spPr>
        <a:xfrm>
          <a:off x="2752725" y="5038725"/>
          <a:ext cx="35052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428625</xdr:colOff>
      <xdr:row>5</xdr:row>
      <xdr:rowOff>0</xdr:rowOff>
    </xdr:from>
    <xdr:to>
      <xdr:col>16</xdr:col>
      <xdr:colOff>428625</xdr:colOff>
      <xdr:row>23</xdr:row>
      <xdr:rowOff>38100</xdr:rowOff>
    </xdr:to>
    <xdr:cxnSp macro="">
      <xdr:nvCxnSpPr>
        <xdr:cNvPr id="7" name="Rovná spojovacia šípka 6"/>
        <xdr:cNvCxnSpPr/>
      </xdr:nvCxnSpPr>
      <xdr:spPr>
        <a:xfrm>
          <a:off x="6781800" y="866775"/>
          <a:ext cx="0" cy="36480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9525</xdr:rowOff>
    </xdr:from>
    <xdr:to>
      <xdr:col>12</xdr:col>
      <xdr:colOff>0</xdr:colOff>
      <xdr:row>13</xdr:row>
      <xdr:rowOff>9525</xdr:rowOff>
    </xdr:to>
    <xdr:cxnSp macro="">
      <xdr:nvCxnSpPr>
        <xdr:cNvPr id="10" name="Rovná spojovacia šípka 9"/>
        <xdr:cNvCxnSpPr/>
      </xdr:nvCxnSpPr>
      <xdr:spPr>
        <a:xfrm>
          <a:off x="3533775" y="2514600"/>
          <a:ext cx="12954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104775</xdr:colOff>
      <xdr:row>14</xdr:row>
      <xdr:rowOff>9525</xdr:rowOff>
    </xdr:from>
    <xdr:to>
      <xdr:col>13</xdr:col>
      <xdr:colOff>114300</xdr:colOff>
      <xdr:row>18</xdr:row>
      <xdr:rowOff>0</xdr:rowOff>
    </xdr:to>
    <xdr:cxnSp macro="">
      <xdr:nvCxnSpPr>
        <xdr:cNvPr id="12" name="Rovná spojovacia šípka 11"/>
        <xdr:cNvCxnSpPr/>
      </xdr:nvCxnSpPr>
      <xdr:spPr>
        <a:xfrm>
          <a:off x="5219700" y="2695575"/>
          <a:ext cx="9525" cy="65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19</xdr:row>
      <xdr:rowOff>114300</xdr:rowOff>
    </xdr:from>
    <xdr:to>
      <xdr:col>12</xdr:col>
      <xdr:colOff>38100</xdr:colOff>
      <xdr:row>19</xdr:row>
      <xdr:rowOff>123825</xdr:rowOff>
    </xdr:to>
    <xdr:cxnSp macro="">
      <xdr:nvCxnSpPr>
        <xdr:cNvPr id="14" name="Rovná spojovacia šípka 13"/>
        <xdr:cNvCxnSpPr/>
      </xdr:nvCxnSpPr>
      <xdr:spPr>
        <a:xfrm>
          <a:off x="4629150" y="3648075"/>
          <a:ext cx="2381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24</xdr:row>
      <xdr:rowOff>161925</xdr:rowOff>
    </xdr:from>
    <xdr:to>
      <xdr:col>10</xdr:col>
      <xdr:colOff>142875</xdr:colOff>
      <xdr:row>26</xdr:row>
      <xdr:rowOff>38100</xdr:rowOff>
    </xdr:to>
    <xdr:sp macro="" textlink="">
      <xdr:nvSpPr>
        <xdr:cNvPr id="18" name="BlokTextu 17"/>
        <xdr:cNvSpPr txBox="1"/>
      </xdr:nvSpPr>
      <xdr:spPr>
        <a:xfrm>
          <a:off x="3838575" y="4733925"/>
          <a:ext cx="685800" cy="2381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200"/>
            <a:t>560 cm</a:t>
          </a:r>
        </a:p>
      </xdr:txBody>
    </xdr:sp>
    <xdr:clientData/>
  </xdr:twoCellAnchor>
  <xdr:twoCellAnchor>
    <xdr:from>
      <xdr:col>16</xdr:col>
      <xdr:colOff>114300</xdr:colOff>
      <xdr:row>12</xdr:row>
      <xdr:rowOff>19050</xdr:rowOff>
    </xdr:from>
    <xdr:to>
      <xdr:col>16</xdr:col>
      <xdr:colOff>342900</xdr:colOff>
      <xdr:row>15</xdr:row>
      <xdr:rowOff>85725</xdr:rowOff>
    </xdr:to>
    <xdr:sp macro="" textlink="">
      <xdr:nvSpPr>
        <xdr:cNvPr id="19" name="BlokTextu 18"/>
        <xdr:cNvSpPr txBox="1"/>
      </xdr:nvSpPr>
      <xdr:spPr>
        <a:xfrm rot="16200000">
          <a:off x="6467475" y="2343150"/>
          <a:ext cx="228600" cy="609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100"/>
            <a:t>810 cm</a:t>
          </a:r>
        </a:p>
      </xdr:txBody>
    </xdr:sp>
    <xdr:clientData/>
  </xdr:twoCellAnchor>
  <xdr:twoCellAnchor>
    <xdr:from>
      <xdr:col>8</xdr:col>
      <xdr:colOff>85725</xdr:colOff>
      <xdr:row>11</xdr:row>
      <xdr:rowOff>76200</xdr:rowOff>
    </xdr:from>
    <xdr:to>
      <xdr:col>10</xdr:col>
      <xdr:colOff>200025</xdr:colOff>
      <xdr:row>12</xdr:row>
      <xdr:rowOff>133350</xdr:rowOff>
    </xdr:to>
    <xdr:sp macro="" textlink="">
      <xdr:nvSpPr>
        <xdr:cNvPr id="20" name="BlokTextu 19"/>
        <xdr:cNvSpPr txBox="1"/>
      </xdr:nvSpPr>
      <xdr:spPr>
        <a:xfrm>
          <a:off x="3895725" y="2257425"/>
          <a:ext cx="685800" cy="2000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200"/>
            <a:t>175 cm</a:t>
          </a:r>
        </a:p>
      </xdr:txBody>
    </xdr:sp>
    <xdr:clientData/>
  </xdr:twoCellAnchor>
  <xdr:twoCellAnchor>
    <xdr:from>
      <xdr:col>10</xdr:col>
      <xdr:colOff>47625</xdr:colOff>
      <xdr:row>18</xdr:row>
      <xdr:rowOff>47625</xdr:rowOff>
    </xdr:from>
    <xdr:to>
      <xdr:col>12</xdr:col>
      <xdr:colOff>209550</xdr:colOff>
      <xdr:row>19</xdr:row>
      <xdr:rowOff>66675</xdr:rowOff>
    </xdr:to>
    <xdr:sp macro="" textlink="">
      <xdr:nvSpPr>
        <xdr:cNvPr id="21" name="BlokTextu 20"/>
        <xdr:cNvSpPr txBox="1"/>
      </xdr:nvSpPr>
      <xdr:spPr>
        <a:xfrm>
          <a:off x="4429125" y="3400425"/>
          <a:ext cx="609600" cy="2000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200"/>
            <a:t>10 cm</a:t>
          </a:r>
        </a:p>
      </xdr:txBody>
    </xdr:sp>
    <xdr:clientData/>
  </xdr:twoCellAnchor>
  <xdr:twoCellAnchor>
    <xdr:from>
      <xdr:col>12</xdr:col>
      <xdr:colOff>95250</xdr:colOff>
      <xdr:row>14</xdr:row>
      <xdr:rowOff>57150</xdr:rowOff>
    </xdr:from>
    <xdr:to>
      <xdr:col>13</xdr:col>
      <xdr:colOff>38100</xdr:colOff>
      <xdr:row>17</xdr:row>
      <xdr:rowOff>123825</xdr:rowOff>
    </xdr:to>
    <xdr:sp macro="" textlink="">
      <xdr:nvSpPr>
        <xdr:cNvPr id="22" name="BlokTextu 21"/>
        <xdr:cNvSpPr txBox="1"/>
      </xdr:nvSpPr>
      <xdr:spPr>
        <a:xfrm rot="16200000">
          <a:off x="4924425" y="2743200"/>
          <a:ext cx="228600" cy="5524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100"/>
            <a:t>80 cm</a:t>
          </a:r>
        </a:p>
      </xdr:txBody>
    </xdr:sp>
    <xdr:clientData/>
  </xdr:twoCellAnchor>
  <xdr:twoCellAnchor>
    <xdr:from>
      <xdr:col>9</xdr:col>
      <xdr:colOff>190500</xdr:colOff>
      <xdr:row>5</xdr:row>
      <xdr:rowOff>133350</xdr:rowOff>
    </xdr:from>
    <xdr:to>
      <xdr:col>14</xdr:col>
      <xdr:colOff>266700</xdr:colOff>
      <xdr:row>8</xdr:row>
      <xdr:rowOff>95250</xdr:rowOff>
    </xdr:to>
    <xdr:sp macro="" textlink="">
      <xdr:nvSpPr>
        <xdr:cNvPr id="23" name="BlokTextu 22"/>
        <xdr:cNvSpPr txBox="1"/>
      </xdr:nvSpPr>
      <xdr:spPr>
        <a:xfrm>
          <a:off x="4286250" y="1000125"/>
          <a:ext cx="1600200" cy="504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200"/>
            <a:t>okná</a:t>
          </a:r>
        </a:p>
        <a:p>
          <a:r>
            <a:rPr lang="sk-SK" sz="1200"/>
            <a:t>v</a:t>
          </a:r>
          <a:r>
            <a:rPr lang="sk-SK" sz="1200" baseline="0"/>
            <a:t> parapetu = 90 cm</a:t>
          </a:r>
          <a:endParaRPr lang="sk-SK" sz="1200"/>
        </a:p>
      </xdr:txBody>
    </xdr:sp>
    <xdr:clientData/>
  </xdr:twoCellAnchor>
  <xdr:twoCellAnchor>
    <xdr:from>
      <xdr:col>7</xdr:col>
      <xdr:colOff>276225</xdr:colOff>
      <xdr:row>5</xdr:row>
      <xdr:rowOff>66675</xdr:rowOff>
    </xdr:from>
    <xdr:to>
      <xdr:col>9</xdr:col>
      <xdr:colOff>47625</xdr:colOff>
      <xdr:row>7</xdr:row>
      <xdr:rowOff>47625</xdr:rowOff>
    </xdr:to>
    <xdr:cxnSp macro="">
      <xdr:nvCxnSpPr>
        <xdr:cNvPr id="27" name="Rovná spojovacia šípka 26"/>
        <xdr:cNvCxnSpPr/>
      </xdr:nvCxnSpPr>
      <xdr:spPr>
        <a:xfrm flipH="1" flipV="1">
          <a:off x="3800475" y="933450"/>
          <a:ext cx="342900" cy="3429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26</xdr:row>
      <xdr:rowOff>104775</xdr:rowOff>
    </xdr:from>
    <xdr:to>
      <xdr:col>6</xdr:col>
      <xdr:colOff>0</xdr:colOff>
      <xdr:row>26</xdr:row>
      <xdr:rowOff>114300</xdr:rowOff>
    </xdr:to>
    <xdr:cxnSp macro="">
      <xdr:nvCxnSpPr>
        <xdr:cNvPr id="29" name="Rovná spojovacia šípka 28"/>
        <xdr:cNvCxnSpPr/>
      </xdr:nvCxnSpPr>
      <xdr:spPr>
        <a:xfrm flipH="1">
          <a:off x="847725" y="5038725"/>
          <a:ext cx="19240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25</xdr:row>
      <xdr:rowOff>0</xdr:rowOff>
    </xdr:from>
    <xdr:to>
      <xdr:col>4</xdr:col>
      <xdr:colOff>581025</xdr:colOff>
      <xdr:row>26</xdr:row>
      <xdr:rowOff>57150</xdr:rowOff>
    </xdr:to>
    <xdr:sp macro="" textlink="">
      <xdr:nvSpPr>
        <xdr:cNvPr id="30" name="BlokTextu 29"/>
        <xdr:cNvSpPr txBox="1"/>
      </xdr:nvSpPr>
      <xdr:spPr>
        <a:xfrm>
          <a:off x="1514475" y="4752975"/>
          <a:ext cx="771525" cy="2381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200"/>
            <a:t>205 cm</a:t>
          </a:r>
        </a:p>
      </xdr:txBody>
    </xdr:sp>
    <xdr:clientData/>
  </xdr:twoCellAnchor>
  <xdr:twoCellAnchor>
    <xdr:from>
      <xdr:col>3</xdr:col>
      <xdr:colOff>161925</xdr:colOff>
      <xdr:row>17</xdr:row>
      <xdr:rowOff>0</xdr:rowOff>
    </xdr:from>
    <xdr:to>
      <xdr:col>3</xdr:col>
      <xdr:colOff>161925</xdr:colOff>
      <xdr:row>22</xdr:row>
      <xdr:rowOff>171450</xdr:rowOff>
    </xdr:to>
    <xdr:cxnSp macro="">
      <xdr:nvCxnSpPr>
        <xdr:cNvPr id="32" name="Rovná spojovacia šípka 31"/>
        <xdr:cNvCxnSpPr/>
      </xdr:nvCxnSpPr>
      <xdr:spPr>
        <a:xfrm>
          <a:off x="1524000" y="3171825"/>
          <a:ext cx="0" cy="1295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11</xdr:row>
      <xdr:rowOff>0</xdr:rowOff>
    </xdr:from>
    <xdr:to>
      <xdr:col>3</xdr:col>
      <xdr:colOff>152400</xdr:colOff>
      <xdr:row>16</xdr:row>
      <xdr:rowOff>114300</xdr:rowOff>
    </xdr:to>
    <xdr:cxnSp macro="">
      <xdr:nvCxnSpPr>
        <xdr:cNvPr id="33" name="Rovná spojovacia šípka 32"/>
        <xdr:cNvCxnSpPr/>
      </xdr:nvCxnSpPr>
      <xdr:spPr>
        <a:xfrm>
          <a:off x="1514475" y="2181225"/>
          <a:ext cx="0" cy="9906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5</xdr:row>
      <xdr:rowOff>0</xdr:rowOff>
    </xdr:from>
    <xdr:to>
      <xdr:col>3</xdr:col>
      <xdr:colOff>152400</xdr:colOff>
      <xdr:row>10</xdr:row>
      <xdr:rowOff>171450</xdr:rowOff>
    </xdr:to>
    <xdr:cxnSp macro="">
      <xdr:nvCxnSpPr>
        <xdr:cNvPr id="34" name="Rovná spojovacia šípka 33"/>
        <xdr:cNvCxnSpPr/>
      </xdr:nvCxnSpPr>
      <xdr:spPr>
        <a:xfrm>
          <a:off x="1514475" y="866775"/>
          <a:ext cx="0" cy="1304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18</xdr:row>
      <xdr:rowOff>66675</xdr:rowOff>
    </xdr:from>
    <xdr:to>
      <xdr:col>3</xdr:col>
      <xdr:colOff>66675</xdr:colOff>
      <xdr:row>21</xdr:row>
      <xdr:rowOff>133350</xdr:rowOff>
    </xdr:to>
    <xdr:sp macro="" textlink="">
      <xdr:nvSpPr>
        <xdr:cNvPr id="35" name="BlokTextu 34"/>
        <xdr:cNvSpPr txBox="1"/>
      </xdr:nvSpPr>
      <xdr:spPr>
        <a:xfrm rot="16200000">
          <a:off x="1200150" y="3419475"/>
          <a:ext cx="228600" cy="828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100"/>
            <a:t>325 cm</a:t>
          </a:r>
        </a:p>
      </xdr:txBody>
    </xdr:sp>
    <xdr:clientData/>
  </xdr:twoCellAnchor>
  <xdr:twoCellAnchor>
    <xdr:from>
      <xdr:col>2</xdr:col>
      <xdr:colOff>323850</xdr:colOff>
      <xdr:row>12</xdr:row>
      <xdr:rowOff>76200</xdr:rowOff>
    </xdr:from>
    <xdr:to>
      <xdr:col>3</xdr:col>
      <xdr:colOff>57150</xdr:colOff>
      <xdr:row>15</xdr:row>
      <xdr:rowOff>142875</xdr:rowOff>
    </xdr:to>
    <xdr:sp macro="" textlink="">
      <xdr:nvSpPr>
        <xdr:cNvPr id="36" name="BlokTextu 35"/>
        <xdr:cNvSpPr txBox="1"/>
      </xdr:nvSpPr>
      <xdr:spPr>
        <a:xfrm rot="16200000">
          <a:off x="1190625" y="2400300"/>
          <a:ext cx="228600" cy="609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100"/>
            <a:t>160 cm</a:t>
          </a:r>
        </a:p>
      </xdr:txBody>
    </xdr:sp>
    <xdr:clientData/>
  </xdr:twoCellAnchor>
  <xdr:twoCellAnchor>
    <xdr:from>
      <xdr:col>2</xdr:col>
      <xdr:colOff>304800</xdr:colOff>
      <xdr:row>6</xdr:row>
      <xdr:rowOff>19050</xdr:rowOff>
    </xdr:from>
    <xdr:to>
      <xdr:col>3</xdr:col>
      <xdr:colOff>38100</xdr:colOff>
      <xdr:row>9</xdr:row>
      <xdr:rowOff>85725</xdr:rowOff>
    </xdr:to>
    <xdr:sp macro="" textlink="">
      <xdr:nvSpPr>
        <xdr:cNvPr id="37" name="BlokTextu 36"/>
        <xdr:cNvSpPr txBox="1"/>
      </xdr:nvSpPr>
      <xdr:spPr>
        <a:xfrm rot="16200000">
          <a:off x="1171575" y="1066800"/>
          <a:ext cx="228600" cy="8382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100"/>
            <a:t>325 cm</a:t>
          </a:r>
        </a:p>
      </xdr:txBody>
    </xdr:sp>
    <xdr:clientData/>
  </xdr:twoCellAnchor>
  <xdr:twoCellAnchor>
    <xdr:from>
      <xdr:col>13</xdr:col>
      <xdr:colOff>276225</xdr:colOff>
      <xdr:row>13</xdr:row>
      <xdr:rowOff>47625</xdr:rowOff>
    </xdr:from>
    <xdr:to>
      <xdr:col>14</xdr:col>
      <xdr:colOff>628650</xdr:colOff>
      <xdr:row>13</xdr:row>
      <xdr:rowOff>47625</xdr:rowOff>
    </xdr:to>
    <xdr:cxnSp macro="">
      <xdr:nvCxnSpPr>
        <xdr:cNvPr id="38" name="Rovná spojovacia šípka 37"/>
        <xdr:cNvCxnSpPr/>
      </xdr:nvCxnSpPr>
      <xdr:spPr>
        <a:xfrm>
          <a:off x="5391150" y="2552700"/>
          <a:ext cx="8572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247650</xdr:colOff>
      <xdr:row>12</xdr:row>
      <xdr:rowOff>9525</xdr:rowOff>
    </xdr:from>
    <xdr:to>
      <xdr:col>14</xdr:col>
      <xdr:colOff>619125</xdr:colOff>
      <xdr:row>13</xdr:row>
      <xdr:rowOff>19050</xdr:rowOff>
    </xdr:to>
    <xdr:sp macro="" textlink="">
      <xdr:nvSpPr>
        <xdr:cNvPr id="40" name="BlokTextu 39"/>
        <xdr:cNvSpPr txBox="1"/>
      </xdr:nvSpPr>
      <xdr:spPr>
        <a:xfrm>
          <a:off x="5362575" y="2333625"/>
          <a:ext cx="876300" cy="1905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200"/>
            <a:t>75 cm</a:t>
          </a:r>
        </a:p>
      </xdr:txBody>
    </xdr:sp>
    <xdr:clientData/>
  </xdr:twoCellAnchor>
  <xdr:twoCellAnchor>
    <xdr:from>
      <xdr:col>12</xdr:col>
      <xdr:colOff>123825</xdr:colOff>
      <xdr:row>23</xdr:row>
      <xdr:rowOff>85725</xdr:rowOff>
    </xdr:from>
    <xdr:to>
      <xdr:col>13</xdr:col>
      <xdr:colOff>95250</xdr:colOff>
      <xdr:row>25</xdr:row>
      <xdr:rowOff>171450</xdr:rowOff>
    </xdr:to>
    <xdr:sp macro="" textlink="">
      <xdr:nvSpPr>
        <xdr:cNvPr id="41" name="Šípka nahor 40"/>
        <xdr:cNvSpPr/>
      </xdr:nvSpPr>
      <xdr:spPr>
        <a:xfrm>
          <a:off x="4953000" y="4562475"/>
          <a:ext cx="257175" cy="361950"/>
        </a:xfrm>
        <a:prstGeom prst="upArrow">
          <a:avLst/>
        </a:prstGeom>
        <a:ln>
          <a:headEnd type="none"/>
          <a:tailEnd type="none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219075</xdr:colOff>
      <xdr:row>6</xdr:row>
      <xdr:rowOff>28575</xdr:rowOff>
    </xdr:from>
    <xdr:to>
      <xdr:col>5</xdr:col>
      <xdr:colOff>323850</xdr:colOff>
      <xdr:row>8</xdr:row>
      <xdr:rowOff>342900</xdr:rowOff>
    </xdr:to>
    <xdr:sp macro="" textlink="">
      <xdr:nvSpPr>
        <xdr:cNvPr id="25" name="BlokTextu 24"/>
        <xdr:cNvSpPr txBox="1"/>
      </xdr:nvSpPr>
      <xdr:spPr>
        <a:xfrm>
          <a:off x="1581150" y="1076325"/>
          <a:ext cx="1152525" cy="676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sk-SK" sz="1200"/>
            <a:t>miestnosť-</a:t>
          </a:r>
        </a:p>
        <a:p>
          <a:r>
            <a:rPr lang="sk-SK" sz="1200"/>
            <a:t>len maľovanie</a:t>
          </a:r>
        </a:p>
        <a:p>
          <a:r>
            <a:rPr lang="sk-SK" sz="1200"/>
            <a:t>nad obkladom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8"/>
  <sheetViews>
    <sheetView workbookViewId="0" topLeftCell="A1">
      <selection activeCell="E37" activeCellId="1" sqref="M35:N35 E37"/>
    </sheetView>
  </sheetViews>
  <sheetFormatPr defaultColWidth="8.796875" defaultRowHeight="14.25"/>
  <cols>
    <col min="1" max="1" width="8.19921875" style="0" customWidth="1"/>
    <col min="2" max="2" width="0.8984375" style="0" customWidth="1"/>
    <col min="3" max="3" width="5.19921875" style="0" customWidth="1"/>
    <col min="4" max="4" width="3.59765625" style="0" customWidth="1"/>
    <col min="5" max="5" width="7.3984375" style="0" customWidth="1"/>
    <col min="6" max="6" width="3.796875" style="0" customWidth="1"/>
    <col min="7" max="7" width="7.8984375" style="0" customWidth="1"/>
    <col min="8" max="11" width="3" style="0" customWidth="1"/>
    <col min="12" max="12" width="1.69921875" style="0" customWidth="1"/>
    <col min="13" max="13" width="3" style="0" customWidth="1"/>
    <col min="14" max="14" width="5.296875" style="0" customWidth="1"/>
    <col min="15" max="15" width="6.69921875" style="0" customWidth="1"/>
    <col min="16" max="16" width="1" style="0" customWidth="1"/>
    <col min="17" max="17" width="4.5" style="0" customWidth="1"/>
    <col min="18" max="18" width="1.203125" style="0" customWidth="1"/>
  </cols>
  <sheetData>
    <row r="1" spans="1:16" ht="21.75" customHeight="1" thickBot="1">
      <c r="A1" s="3" t="s">
        <v>0</v>
      </c>
      <c r="B1" s="1"/>
      <c r="C1" s="3"/>
      <c r="D1" s="3"/>
      <c r="E1" s="3" t="s">
        <v>1</v>
      </c>
      <c r="F1" s="1"/>
      <c r="G1" s="3"/>
      <c r="H1" s="3"/>
      <c r="I1" s="3"/>
      <c r="J1" s="3"/>
      <c r="K1" s="3"/>
      <c r="L1" s="3"/>
      <c r="M1" s="3"/>
      <c r="N1" s="3"/>
      <c r="O1" s="1"/>
      <c r="P1" s="2"/>
    </row>
    <row r="2" ht="15" thickTop="1"/>
    <row r="3" ht="14.25">
      <c r="A3" s="46">
        <f ca="1">TODAY()</f>
        <v>42534</v>
      </c>
    </row>
    <row r="4" ht="9" customHeight="1" thickBot="1"/>
    <row r="5" spans="2:16" ht="8.25" customHeight="1" thickBot="1">
      <c r="B5" s="18"/>
      <c r="C5" s="19"/>
      <c r="D5" s="19"/>
      <c r="E5" s="19"/>
      <c r="F5" s="19"/>
      <c r="G5" s="26"/>
      <c r="H5" s="26"/>
      <c r="I5" s="27"/>
      <c r="J5" s="28"/>
      <c r="K5" s="26"/>
      <c r="L5" s="27"/>
      <c r="M5" s="27"/>
      <c r="N5" s="28"/>
      <c r="O5" s="28"/>
      <c r="P5" s="20"/>
    </row>
    <row r="6" spans="2:16" ht="14.25">
      <c r="B6" s="21"/>
      <c r="C6" s="4"/>
      <c r="D6" s="5"/>
      <c r="E6" s="5"/>
      <c r="F6" s="6"/>
      <c r="G6" s="8"/>
      <c r="H6" s="8"/>
      <c r="I6" s="8"/>
      <c r="J6" s="8"/>
      <c r="K6" s="8"/>
      <c r="L6" s="8"/>
      <c r="M6" s="8"/>
      <c r="N6" s="8"/>
      <c r="O6" s="9"/>
      <c r="P6" s="22"/>
    </row>
    <row r="7" spans="2:16" ht="14.25">
      <c r="B7" s="21"/>
      <c r="C7" s="7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9"/>
      <c r="P7" s="22"/>
    </row>
    <row r="8" spans="2:16" ht="14.25">
      <c r="B8" s="21"/>
      <c r="C8" s="7"/>
      <c r="D8" s="8"/>
      <c r="E8" s="8"/>
      <c r="F8" s="9"/>
      <c r="G8" s="8"/>
      <c r="H8" s="8"/>
      <c r="I8" s="8"/>
      <c r="J8" s="8"/>
      <c r="K8" s="8"/>
      <c r="L8" s="8"/>
      <c r="M8" s="8"/>
      <c r="N8" s="8"/>
      <c r="O8" s="9"/>
      <c r="P8" s="22"/>
    </row>
    <row r="9" spans="2:16" ht="32.25" customHeight="1">
      <c r="B9" s="21"/>
      <c r="C9" s="7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9"/>
      <c r="P9" s="22"/>
    </row>
    <row r="10" spans="2:16" ht="14.25">
      <c r="B10" s="21"/>
      <c r="C10" s="7"/>
      <c r="D10" s="8"/>
      <c r="E10" s="8"/>
      <c r="F10" s="9"/>
      <c r="G10" s="8"/>
      <c r="H10" s="8"/>
      <c r="I10" s="8"/>
      <c r="J10" s="8"/>
      <c r="K10" s="8"/>
      <c r="L10" s="8"/>
      <c r="M10" s="8"/>
      <c r="N10" s="8"/>
      <c r="O10" s="9"/>
      <c r="P10" s="22"/>
    </row>
    <row r="11" spans="2:16" ht="14.25">
      <c r="B11" s="21"/>
      <c r="C11" s="10"/>
      <c r="D11" s="11"/>
      <c r="E11" s="8"/>
      <c r="F11" s="12"/>
      <c r="G11" s="8"/>
      <c r="H11" s="8"/>
      <c r="I11" s="8"/>
      <c r="J11" s="8"/>
      <c r="K11" s="8"/>
      <c r="L11" s="8"/>
      <c r="M11" s="8"/>
      <c r="N11" s="8"/>
      <c r="O11" s="9"/>
      <c r="P11" s="22"/>
    </row>
    <row r="12" spans="2:16" ht="11.25" customHeight="1" thickBot="1">
      <c r="B12" s="21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5"/>
      <c r="P12" s="22"/>
    </row>
    <row r="13" spans="2:16" ht="14.25">
      <c r="B13" s="1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22"/>
    </row>
    <row r="14" spans="2:16" ht="14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22"/>
    </row>
    <row r="15" spans="2:16" ht="14.25">
      <c r="B15" s="8"/>
      <c r="C15" s="8"/>
      <c r="D15" s="8"/>
      <c r="E15" s="8"/>
      <c r="F15" s="8"/>
      <c r="G15" s="8"/>
      <c r="H15" s="13"/>
      <c r="I15" s="14"/>
      <c r="J15" s="14"/>
      <c r="K15" s="14"/>
      <c r="L15" s="6"/>
      <c r="M15" s="8"/>
      <c r="N15" s="8"/>
      <c r="O15" s="9"/>
      <c r="P15" s="22"/>
    </row>
    <row r="16" spans="2:16" ht="15" thickBot="1">
      <c r="B16" s="24"/>
      <c r="C16" s="8"/>
      <c r="D16" s="8"/>
      <c r="E16" s="8"/>
      <c r="F16" s="8"/>
      <c r="G16" s="8"/>
      <c r="H16" s="8"/>
      <c r="I16" s="8"/>
      <c r="J16" s="8"/>
      <c r="K16" s="8"/>
      <c r="L16" s="16"/>
      <c r="M16" s="8"/>
      <c r="N16" s="8"/>
      <c r="O16" s="9"/>
      <c r="P16" s="22"/>
    </row>
    <row r="17" spans="2:16" ht="9" customHeight="1">
      <c r="B17" s="21"/>
      <c r="C17" s="7"/>
      <c r="D17" s="8"/>
      <c r="E17" s="8"/>
      <c r="F17" s="8"/>
      <c r="G17" s="8"/>
      <c r="H17" s="8"/>
      <c r="I17" s="8"/>
      <c r="J17" s="8"/>
      <c r="K17" s="8"/>
      <c r="L17" s="16"/>
      <c r="M17" s="8"/>
      <c r="N17" s="8"/>
      <c r="O17" s="9"/>
      <c r="P17" s="22"/>
    </row>
    <row r="18" spans="2:16" ht="14.25">
      <c r="B18" s="21"/>
      <c r="C18" s="4"/>
      <c r="D18" s="5"/>
      <c r="E18" s="8"/>
      <c r="F18" s="6"/>
      <c r="G18" s="8"/>
      <c r="H18" s="8"/>
      <c r="I18" s="8"/>
      <c r="J18" s="8"/>
      <c r="K18" s="8"/>
      <c r="L18" s="17"/>
      <c r="M18" s="8"/>
      <c r="N18" s="8"/>
      <c r="O18" s="9"/>
      <c r="P18" s="22"/>
    </row>
    <row r="19" spans="2:16" ht="14.25">
      <c r="B19" s="21"/>
      <c r="C19" s="7"/>
      <c r="D19" s="8"/>
      <c r="E19" s="8"/>
      <c r="F19" s="9"/>
      <c r="G19" s="8"/>
      <c r="H19" s="8"/>
      <c r="I19" s="8"/>
      <c r="J19" s="8"/>
      <c r="K19" s="8"/>
      <c r="L19" s="8"/>
      <c r="M19" s="8"/>
      <c r="N19" s="8"/>
      <c r="O19" s="9"/>
      <c r="P19" s="22"/>
    </row>
    <row r="20" spans="2:16" ht="14.25">
      <c r="B20" s="21"/>
      <c r="C20" s="7"/>
      <c r="D20" s="8"/>
      <c r="E20" s="8"/>
      <c r="F20" s="9"/>
      <c r="G20" s="8"/>
      <c r="H20" s="8"/>
      <c r="I20" s="8"/>
      <c r="J20" s="8"/>
      <c r="K20" s="8"/>
      <c r="L20" s="8"/>
      <c r="M20" s="8"/>
      <c r="N20" s="8"/>
      <c r="O20" s="9"/>
      <c r="P20" s="22"/>
    </row>
    <row r="21" spans="2:16" ht="31.5" customHeight="1">
      <c r="B21" s="21"/>
      <c r="C21" s="7"/>
      <c r="D21" s="8"/>
      <c r="E21" s="8"/>
      <c r="F21" s="9"/>
      <c r="G21" s="8"/>
      <c r="H21" s="8"/>
      <c r="I21" s="8"/>
      <c r="J21" s="8"/>
      <c r="K21" s="8"/>
      <c r="L21" s="8"/>
      <c r="M21" s="8"/>
      <c r="N21" s="8"/>
      <c r="O21" s="9"/>
      <c r="P21" s="22"/>
    </row>
    <row r="22" spans="2:16" ht="14.25">
      <c r="B22" s="21"/>
      <c r="C22" s="7"/>
      <c r="D22" s="8"/>
      <c r="E22" s="8"/>
      <c r="F22" s="9"/>
      <c r="G22" s="8"/>
      <c r="H22" s="8"/>
      <c r="I22" s="8"/>
      <c r="J22" s="8"/>
      <c r="K22" s="8"/>
      <c r="L22" s="8"/>
      <c r="M22" s="8"/>
      <c r="N22" s="8"/>
      <c r="O22" s="9"/>
      <c r="P22" s="22"/>
    </row>
    <row r="23" spans="2:16" ht="14.25">
      <c r="B23" s="21"/>
      <c r="C23" s="10"/>
      <c r="D23" s="11"/>
      <c r="E23" s="11"/>
      <c r="F23" s="12"/>
      <c r="G23" s="11"/>
      <c r="H23" s="11"/>
      <c r="I23" s="11"/>
      <c r="J23" s="11"/>
      <c r="K23" s="11"/>
      <c r="L23" s="8"/>
      <c r="M23" s="8"/>
      <c r="N23" s="8"/>
      <c r="O23" s="12"/>
      <c r="P23" s="22"/>
    </row>
    <row r="24" spans="2:16" ht="7.5" customHeight="1" thickBo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1"/>
      <c r="M24" s="8"/>
      <c r="N24" s="22"/>
      <c r="O24" s="24"/>
      <c r="P24" s="25"/>
    </row>
    <row r="27" ht="14.25">
      <c r="T27">
        <f>5.6*1.85</f>
        <v>10.36</v>
      </c>
    </row>
    <row r="28" ht="14.25">
      <c r="T28">
        <f>5.6*1.85</f>
        <v>10.36</v>
      </c>
    </row>
    <row r="29" spans="8:20" ht="14.25">
      <c r="H29" t="s">
        <v>15</v>
      </c>
      <c r="T29">
        <f>8.1*1.85</f>
        <v>14.985</v>
      </c>
    </row>
    <row r="30" spans="8:20" ht="14.25">
      <c r="H30" t="s">
        <v>17</v>
      </c>
      <c r="T30">
        <f>8.1*1.85</f>
        <v>14.985</v>
      </c>
    </row>
    <row r="31" ht="14.25">
      <c r="H31" t="s">
        <v>16</v>
      </c>
    </row>
    <row r="32" ht="6" customHeight="1"/>
    <row r="33" spans="1:14" ht="14.25">
      <c r="A33" s="32" t="s">
        <v>2</v>
      </c>
      <c r="C33" t="s">
        <v>3</v>
      </c>
      <c r="E33">
        <f>5.6*8.1</f>
        <v>45.35999999999999</v>
      </c>
      <c r="F33" t="s">
        <v>7</v>
      </c>
      <c r="H33" t="s">
        <v>19</v>
      </c>
      <c r="M33" s="117">
        <f>2.05*3.25*2</f>
        <v>13.325</v>
      </c>
      <c r="N33" s="117"/>
    </row>
    <row r="34" spans="3:15" ht="14.25">
      <c r="C34" s="29" t="s">
        <v>4</v>
      </c>
      <c r="E34" s="29">
        <f>-1.75*0.1</f>
        <v>-0.17500000000000002</v>
      </c>
      <c r="H34" t="s">
        <v>18</v>
      </c>
      <c r="M34" s="118">
        <f>1.6*2.05</f>
        <v>3.28</v>
      </c>
      <c r="N34" s="118"/>
      <c r="O34" s="11"/>
    </row>
    <row r="35" spans="3:15" ht="14.25">
      <c r="C35" s="29" t="s">
        <v>5</v>
      </c>
      <c r="E35" s="29">
        <f>-0.8*0.1</f>
        <v>-0.08000000000000002</v>
      </c>
      <c r="M35" s="119">
        <f>SUM(M33:N34)</f>
        <v>16.605</v>
      </c>
      <c r="N35" s="119"/>
      <c r="O35" s="32" t="s">
        <v>7</v>
      </c>
    </row>
    <row r="36" spans="3:6" ht="14.25">
      <c r="C36" s="29" t="s">
        <v>6</v>
      </c>
      <c r="E36" s="34">
        <f>-0.75*0.1</f>
        <v>-0.07500000000000001</v>
      </c>
      <c r="F36" s="11"/>
    </row>
    <row r="37" spans="5:6" ht="14.25">
      <c r="E37" s="31">
        <f>SUM(E33:E36)</f>
        <v>45.029999999999994</v>
      </c>
      <c r="F37" s="32" t="s">
        <v>7</v>
      </c>
    </row>
    <row r="38" spans="5:6" ht="14.25">
      <c r="E38" s="31"/>
      <c r="F38" s="32"/>
    </row>
    <row r="39" spans="1:10" ht="14.25">
      <c r="A39" s="32" t="s">
        <v>20</v>
      </c>
      <c r="E39" s="31"/>
      <c r="F39" s="32"/>
      <c r="H39" s="116">
        <f>E37+M35</f>
        <v>61.63499999999999</v>
      </c>
      <c r="I39" s="116"/>
      <c r="J39" s="35" t="s">
        <v>7</v>
      </c>
    </row>
    <row r="41" spans="1:15" ht="14.25">
      <c r="A41" s="120" t="s">
        <v>21</v>
      </c>
      <c r="C41" s="33" t="s">
        <v>8</v>
      </c>
      <c r="G41" s="33">
        <f>5.6*1.85</f>
        <v>10.36</v>
      </c>
      <c r="J41" t="s">
        <v>34</v>
      </c>
      <c r="O41">
        <f>2.05*1.85*2</f>
        <v>7.585</v>
      </c>
    </row>
    <row r="42" spans="1:15" ht="14.25">
      <c r="A42" s="120"/>
      <c r="C42" s="29" t="s">
        <v>33</v>
      </c>
      <c r="G42" s="29">
        <f>-0.8*2</f>
        <v>-1.6</v>
      </c>
      <c r="J42" t="s">
        <v>14</v>
      </c>
      <c r="O42">
        <f>3.25*1.85*2</f>
        <v>12.025</v>
      </c>
    </row>
    <row r="43" spans="3:15" ht="14.25">
      <c r="C43" s="33" t="s">
        <v>9</v>
      </c>
      <c r="G43" s="33">
        <f>8.1*1.85</f>
        <v>14.985</v>
      </c>
      <c r="J43" s="29" t="s">
        <v>23</v>
      </c>
      <c r="O43" s="36">
        <f>-0.85*3</f>
        <v>-2.55</v>
      </c>
    </row>
    <row r="44" spans="3:15" ht="14.25">
      <c r="C44" s="33" t="s">
        <v>12</v>
      </c>
      <c r="G44" s="33">
        <f>0.75*1.85*2</f>
        <v>2.7750000000000004</v>
      </c>
      <c r="J44" t="s">
        <v>34</v>
      </c>
      <c r="O44">
        <f>2.05*1.85*2</f>
        <v>7.585</v>
      </c>
    </row>
    <row r="45" spans="3:15" ht="14.25">
      <c r="C45" t="s">
        <v>10</v>
      </c>
      <c r="G45">
        <f>5.6*0.9</f>
        <v>5.04</v>
      </c>
      <c r="J45" s="29" t="s">
        <v>22</v>
      </c>
      <c r="O45" s="36">
        <f>-0.85*3*2</f>
        <v>-5.1</v>
      </c>
    </row>
    <row r="46" spans="3:10" ht="14.25">
      <c r="C46" t="s">
        <v>14</v>
      </c>
      <c r="G46">
        <f>3.25*1.85*2</f>
        <v>12.025</v>
      </c>
      <c r="J46" t="s">
        <v>34</v>
      </c>
    </row>
    <row r="47" spans="3:10" ht="14.25">
      <c r="C47" t="s">
        <v>13</v>
      </c>
      <c r="G47">
        <f>1.75*1.85*2</f>
        <v>6.4750000000000005</v>
      </c>
      <c r="J47" t="s">
        <v>14</v>
      </c>
    </row>
    <row r="48" spans="3:17" ht="14.25">
      <c r="C48" t="s">
        <v>11</v>
      </c>
      <c r="G48" s="11">
        <f>0.8*1.85</f>
        <v>1.4800000000000002</v>
      </c>
      <c r="H48" s="11"/>
      <c r="J48" s="29" t="s">
        <v>23</v>
      </c>
      <c r="O48" s="37"/>
      <c r="P48" s="11"/>
      <c r="Q48" s="11"/>
    </row>
    <row r="49" spans="7:17" ht="14.25">
      <c r="G49" s="32">
        <f>SUM(G41:G48)</f>
        <v>51.53999999999999</v>
      </c>
      <c r="H49" s="32" t="s">
        <v>7</v>
      </c>
      <c r="O49" s="32">
        <f>SUM(O41:O48)</f>
        <v>19.545</v>
      </c>
      <c r="P49" s="32"/>
      <c r="Q49" s="32" t="s">
        <v>7</v>
      </c>
    </row>
    <row r="51" spans="1:10" ht="14.25">
      <c r="A51" s="32" t="s">
        <v>24</v>
      </c>
      <c r="E51" s="31"/>
      <c r="F51" s="32"/>
      <c r="H51" s="116">
        <f>G49+O49</f>
        <v>71.085</v>
      </c>
      <c r="I51" s="116"/>
      <c r="J51" s="35" t="s">
        <v>7</v>
      </c>
    </row>
    <row r="53" spans="1:15" ht="18" customHeight="1">
      <c r="A53" s="115" t="s">
        <v>25</v>
      </c>
      <c r="B53" s="38"/>
      <c r="C53" s="33" t="s">
        <v>26</v>
      </c>
      <c r="G53" s="33">
        <f>5.6*1.15</f>
        <v>6.4399999999999995</v>
      </c>
      <c r="J53" t="s">
        <v>36</v>
      </c>
      <c r="O53">
        <f>2.05*1.15*2</f>
        <v>4.714999999999999</v>
      </c>
    </row>
    <row r="54" spans="1:15" ht="14.25">
      <c r="A54" s="115"/>
      <c r="B54" s="38"/>
      <c r="C54" s="29" t="s">
        <v>27</v>
      </c>
      <c r="G54" s="29">
        <f>-0.8*0.15</f>
        <v>-0.12</v>
      </c>
      <c r="J54" t="s">
        <v>30</v>
      </c>
      <c r="O54">
        <f>3.25*1.15*2</f>
        <v>7.475</v>
      </c>
    </row>
    <row r="55" spans="1:15" ht="14.25">
      <c r="A55" s="115"/>
      <c r="C55" s="33" t="s">
        <v>28</v>
      </c>
      <c r="G55" s="33">
        <f>8.1*1.15</f>
        <v>9.315</v>
      </c>
      <c r="J55" s="29"/>
      <c r="O55" s="36"/>
    </row>
    <row r="56" spans="1:15" ht="14.25">
      <c r="A56" s="115"/>
      <c r="C56" s="33" t="s">
        <v>29</v>
      </c>
      <c r="G56" s="33">
        <f>0.75*1.15*2</f>
        <v>1.7249999999999999</v>
      </c>
      <c r="J56" t="s">
        <v>36</v>
      </c>
      <c r="O56">
        <f>2.05*1.15*2</f>
        <v>4.714999999999999</v>
      </c>
    </row>
    <row r="57" spans="1:15" ht="14.25">
      <c r="A57" s="115"/>
      <c r="C57" t="s">
        <v>30</v>
      </c>
      <c r="G57">
        <f>3.25*1.15*2</f>
        <v>7.475</v>
      </c>
      <c r="J57" s="29"/>
      <c r="O57" s="36"/>
    </row>
    <row r="58" spans="3:15" ht="14.25">
      <c r="C58" t="s">
        <v>31</v>
      </c>
      <c r="G58">
        <f>1.75*1.15*2</f>
        <v>4.0249999999999995</v>
      </c>
      <c r="J58" t="s">
        <v>36</v>
      </c>
      <c r="O58">
        <f>2.05*1.15*2</f>
        <v>4.714999999999999</v>
      </c>
    </row>
    <row r="59" spans="3:15" ht="14.25">
      <c r="C59" t="s">
        <v>32</v>
      </c>
      <c r="G59" s="11">
        <f>0.8*1.15</f>
        <v>0.9199999999999999</v>
      </c>
      <c r="H59" s="11"/>
      <c r="J59" t="s">
        <v>30</v>
      </c>
      <c r="O59">
        <f>3.25*1.15*2</f>
        <v>7.475</v>
      </c>
    </row>
    <row r="60" spans="7:17" ht="14.25">
      <c r="G60" s="32">
        <f>SUM(G53:G59)</f>
        <v>29.78</v>
      </c>
      <c r="H60" s="32" t="s">
        <v>7</v>
      </c>
      <c r="J60" s="29"/>
      <c r="O60" s="37"/>
      <c r="P60" s="11"/>
      <c r="Q60" s="11"/>
    </row>
    <row r="61" spans="15:17" ht="14.25">
      <c r="O61" s="31">
        <f>SUM(O53:O60)</f>
        <v>29.095</v>
      </c>
      <c r="P61" s="32"/>
      <c r="Q61" s="32" t="s">
        <v>7</v>
      </c>
    </row>
    <row r="63" spans="1:12" ht="14.25">
      <c r="A63" s="32" t="s">
        <v>35</v>
      </c>
      <c r="E63" s="31"/>
      <c r="F63" s="32"/>
      <c r="H63" s="39"/>
      <c r="I63" s="116">
        <f>G60+O61</f>
        <v>58.875</v>
      </c>
      <c r="J63" s="116"/>
      <c r="K63" s="35" t="s">
        <v>7</v>
      </c>
      <c r="L63" s="40"/>
    </row>
    <row r="65" ht="14.25">
      <c r="A65" t="s">
        <v>39</v>
      </c>
    </row>
    <row r="66" spans="14:17" ht="14.25">
      <c r="N66" s="44" t="s">
        <v>52</v>
      </c>
      <c r="O66" s="43">
        <v>15</v>
      </c>
      <c r="P66" s="40"/>
      <c r="Q66" s="35" t="s">
        <v>42</v>
      </c>
    </row>
    <row r="67" spans="14:17" ht="14.25">
      <c r="N67" s="40" t="s">
        <v>40</v>
      </c>
      <c r="O67" s="45">
        <f>5.6+8.1+2.05+2.05+1.75+1.75+0.8+0.8+0.75+0.75-0.8+3.25+3.25+2.05+2.05-0.85+3.25+3.25-0.85-0.85+3.25+3.25+2.05+2.05-0.85</f>
        <v>47.899999999999984</v>
      </c>
      <c r="P67" s="40"/>
      <c r="Q67" s="35" t="s">
        <v>41</v>
      </c>
    </row>
    <row r="69" spans="1:4" ht="14.25">
      <c r="A69" s="32" t="s">
        <v>37</v>
      </c>
      <c r="D69" t="s">
        <v>53</v>
      </c>
    </row>
    <row r="71" ht="14.25">
      <c r="A71" s="32" t="s">
        <v>38</v>
      </c>
    </row>
    <row r="72" spans="1:7" ht="14.25">
      <c r="A72" t="s">
        <v>43</v>
      </c>
      <c r="F72">
        <v>2</v>
      </c>
      <c r="G72" t="s">
        <v>44</v>
      </c>
    </row>
    <row r="73" spans="1:7" ht="14.25">
      <c r="A73" s="41" t="s">
        <v>45</v>
      </c>
      <c r="F73">
        <v>3</v>
      </c>
      <c r="G73" t="s">
        <v>44</v>
      </c>
    </row>
    <row r="74" spans="1:7" ht="14.25">
      <c r="A74" t="s">
        <v>46</v>
      </c>
      <c r="F74">
        <v>1</v>
      </c>
      <c r="G74" t="s">
        <v>44</v>
      </c>
    </row>
    <row r="75" spans="1:7" ht="14.25">
      <c r="A75" t="s">
        <v>47</v>
      </c>
      <c r="F75">
        <v>1</v>
      </c>
      <c r="G75" t="s">
        <v>44</v>
      </c>
    </row>
    <row r="76" spans="1:7" ht="14.25">
      <c r="A76" t="s">
        <v>48</v>
      </c>
      <c r="F76">
        <v>5</v>
      </c>
      <c r="G76" t="s">
        <v>44</v>
      </c>
    </row>
    <row r="77" spans="1:7" ht="14.25">
      <c r="A77" t="s">
        <v>49</v>
      </c>
      <c r="F77">
        <v>1</v>
      </c>
      <c r="G77" t="s">
        <v>44</v>
      </c>
    </row>
    <row r="78" spans="1:7" ht="14.25">
      <c r="A78" t="s">
        <v>50</v>
      </c>
      <c r="F78">
        <v>1</v>
      </c>
      <c r="G78" t="s">
        <v>44</v>
      </c>
    </row>
    <row r="79" spans="1:7" ht="14.25">
      <c r="A79" t="s">
        <v>51</v>
      </c>
      <c r="F79">
        <v>10</v>
      </c>
      <c r="G79" t="s">
        <v>44</v>
      </c>
    </row>
    <row r="80" spans="1:7" ht="14.25">
      <c r="A80" s="40" t="s">
        <v>58</v>
      </c>
      <c r="B80" s="40"/>
      <c r="C80" s="40"/>
      <c r="D80" s="40"/>
      <c r="E80" s="40"/>
      <c r="F80" s="40">
        <v>1</v>
      </c>
      <c r="G80" s="40" t="s">
        <v>44</v>
      </c>
    </row>
    <row r="82" spans="1:15" ht="14.25">
      <c r="A82" s="32" t="s">
        <v>54</v>
      </c>
      <c r="I82" t="s">
        <v>55</v>
      </c>
      <c r="N82" s="30">
        <f>11.2+1.6+50</f>
        <v>62.8</v>
      </c>
      <c r="O82" t="s">
        <v>7</v>
      </c>
    </row>
    <row r="83" spans="1:14" ht="14.25">
      <c r="A83" s="32"/>
      <c r="N83" s="30"/>
    </row>
    <row r="84" spans="1:15" ht="14.25">
      <c r="A84" s="32" t="s">
        <v>56</v>
      </c>
      <c r="L84" t="s">
        <v>57</v>
      </c>
      <c r="N84" s="42">
        <v>61.64</v>
      </c>
      <c r="O84" s="42" t="s">
        <v>7</v>
      </c>
    </row>
    <row r="86" spans="1:7" ht="14.25">
      <c r="A86" s="32" t="s">
        <v>59</v>
      </c>
      <c r="F86">
        <v>1</v>
      </c>
      <c r="G86" t="s">
        <v>57</v>
      </c>
    </row>
    <row r="88" spans="1:7" ht="14.25">
      <c r="A88" s="32" t="s">
        <v>60</v>
      </c>
      <c r="F88">
        <v>1</v>
      </c>
      <c r="G88" t="s">
        <v>57</v>
      </c>
    </row>
  </sheetData>
  <mergeCells count="8">
    <mergeCell ref="A53:A57"/>
    <mergeCell ref="I63:J63"/>
    <mergeCell ref="M33:N33"/>
    <mergeCell ref="M34:N34"/>
    <mergeCell ref="M35:N35"/>
    <mergeCell ref="H39:I39"/>
    <mergeCell ref="A41:A42"/>
    <mergeCell ref="H51:I5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4"/>
  <sheetViews>
    <sheetView showGridLines="0" tabSelected="1" workbookViewId="0" topLeftCell="A13">
      <selection activeCell="J51" sqref="J51"/>
    </sheetView>
  </sheetViews>
  <sheetFormatPr defaultColWidth="6.296875" defaultRowHeight="12" customHeight="1"/>
  <cols>
    <col min="1" max="1" width="2.3984375" style="51" customWidth="1"/>
    <col min="2" max="2" width="7.3984375" style="50" hidden="1" customWidth="1"/>
    <col min="3" max="3" width="48.69921875" style="50" customWidth="1"/>
    <col min="4" max="4" width="3.296875" style="49" customWidth="1"/>
    <col min="5" max="5" width="6.296875" style="100" customWidth="1"/>
    <col min="6" max="6" width="6.8984375" style="48" customWidth="1"/>
    <col min="7" max="7" width="10.69921875" style="48" customWidth="1"/>
    <col min="8" max="8" width="8.296875" style="48" hidden="1" customWidth="1"/>
    <col min="9" max="16384" width="6.296875" style="47" customWidth="1"/>
  </cols>
  <sheetData>
    <row r="1" spans="1:8" s="55" customFormat="1" ht="30" customHeight="1">
      <c r="A1" s="121" t="s">
        <v>147</v>
      </c>
      <c r="B1" s="121"/>
      <c r="C1" s="121"/>
      <c r="D1" s="121"/>
      <c r="E1" s="121"/>
      <c r="F1" s="121"/>
      <c r="G1" s="121"/>
      <c r="H1" s="121"/>
    </row>
    <row r="2" spans="1:8" s="55" customFormat="1" ht="12.75" customHeight="1">
      <c r="A2" s="108" t="s">
        <v>149</v>
      </c>
      <c r="B2" s="73"/>
      <c r="C2" s="73"/>
      <c r="D2" s="76"/>
      <c r="E2" s="76"/>
      <c r="F2" s="73"/>
      <c r="G2" s="73"/>
      <c r="H2" s="73"/>
    </row>
    <row r="3" spans="1:8" s="55" customFormat="1" ht="12.75" customHeight="1">
      <c r="A3" s="108" t="s">
        <v>146</v>
      </c>
      <c r="B3" s="73"/>
      <c r="C3" s="73"/>
      <c r="D3" s="76"/>
      <c r="E3" s="76"/>
      <c r="F3" s="73"/>
      <c r="G3" s="73"/>
      <c r="H3" s="73"/>
    </row>
    <row r="4" spans="1:8" s="55" customFormat="1" ht="13.5" customHeight="1">
      <c r="A4" s="82"/>
      <c r="B4" s="83"/>
      <c r="C4" s="82"/>
      <c r="D4" s="81"/>
      <c r="E4" s="81"/>
      <c r="F4" s="80"/>
      <c r="G4" s="80"/>
      <c r="H4" s="80"/>
    </row>
    <row r="5" spans="1:8" s="55" customFormat="1" ht="6.75" customHeight="1">
      <c r="A5" s="69"/>
      <c r="B5" s="79"/>
      <c r="C5" s="79"/>
      <c r="D5" s="78"/>
      <c r="E5" s="94"/>
      <c r="F5" s="77"/>
      <c r="G5" s="77"/>
      <c r="H5" s="77"/>
    </row>
    <row r="6" spans="1:8" s="55" customFormat="1" ht="12.75" customHeight="1">
      <c r="A6" s="73" t="s">
        <v>145</v>
      </c>
      <c r="B6" s="73"/>
      <c r="C6" s="73"/>
      <c r="D6" s="76"/>
      <c r="E6" s="76"/>
      <c r="F6" s="73"/>
      <c r="G6" s="73"/>
      <c r="H6" s="73"/>
    </row>
    <row r="7" spans="1:8" s="55" customFormat="1" ht="13.5" customHeight="1">
      <c r="A7" s="73" t="s">
        <v>144</v>
      </c>
      <c r="B7" s="73"/>
      <c r="C7" s="73"/>
      <c r="D7" s="76"/>
      <c r="E7" s="75" t="s">
        <v>143</v>
      </c>
      <c r="F7" s="73"/>
      <c r="G7" s="73"/>
      <c r="H7" s="73"/>
    </row>
    <row r="8" spans="1:8" s="55" customFormat="1" ht="13.5" customHeight="1">
      <c r="A8" s="122" t="s">
        <v>142</v>
      </c>
      <c r="B8" s="123"/>
      <c r="C8" s="123"/>
      <c r="D8" s="74"/>
      <c r="E8" s="75" t="s">
        <v>141</v>
      </c>
      <c r="F8" s="72"/>
      <c r="G8" s="72"/>
      <c r="H8" s="72"/>
    </row>
    <row r="9" spans="1:8" s="55" customFormat="1" ht="6.75" customHeight="1">
      <c r="A9" s="69"/>
      <c r="B9" s="69"/>
      <c r="C9" s="69"/>
      <c r="D9" s="70"/>
      <c r="E9" s="70"/>
      <c r="F9" s="69"/>
      <c r="G9" s="69"/>
      <c r="H9" s="69"/>
    </row>
    <row r="10" spans="1:8" s="55" customFormat="1" ht="33" customHeight="1">
      <c r="A10" s="107" t="s">
        <v>140</v>
      </c>
      <c r="B10" s="107" t="s">
        <v>139</v>
      </c>
      <c r="C10" s="107" t="s">
        <v>138</v>
      </c>
      <c r="D10" s="107" t="s">
        <v>137</v>
      </c>
      <c r="E10" s="107" t="s">
        <v>136</v>
      </c>
      <c r="F10" s="107" t="s">
        <v>135</v>
      </c>
      <c r="G10" s="107" t="s">
        <v>134</v>
      </c>
      <c r="H10" s="71" t="s">
        <v>133</v>
      </c>
    </row>
    <row r="11" spans="1:8" s="55" customFormat="1" ht="12.75" customHeight="1" hidden="1">
      <c r="A11" s="71" t="s">
        <v>132</v>
      </c>
      <c r="B11" s="71" t="s">
        <v>131</v>
      </c>
      <c r="C11" s="71" t="s">
        <v>130</v>
      </c>
      <c r="D11" s="71" t="s">
        <v>129</v>
      </c>
      <c r="E11" s="71" t="s">
        <v>128</v>
      </c>
      <c r="F11" s="71" t="s">
        <v>123</v>
      </c>
      <c r="G11" s="71" t="s">
        <v>127</v>
      </c>
      <c r="H11" s="71" t="s">
        <v>126</v>
      </c>
    </row>
    <row r="12" spans="1:8" s="55" customFormat="1" ht="3" customHeight="1">
      <c r="A12" s="69"/>
      <c r="B12" s="69"/>
      <c r="C12" s="69"/>
      <c r="D12" s="70"/>
      <c r="E12" s="70"/>
      <c r="F12" s="69"/>
      <c r="G12" s="69"/>
      <c r="H12" s="69"/>
    </row>
    <row r="13" spans="1:8" s="55" customFormat="1" ht="30.75" customHeight="1">
      <c r="A13" s="68"/>
      <c r="B13" s="67" t="s">
        <v>125</v>
      </c>
      <c r="C13" s="67" t="s">
        <v>124</v>
      </c>
      <c r="D13" s="66"/>
      <c r="E13" s="95"/>
      <c r="F13" s="65"/>
      <c r="G13" s="65"/>
      <c r="H13" s="65">
        <v>4.019138</v>
      </c>
    </row>
    <row r="14" spans="1:8" s="55" customFormat="1" ht="28.5" customHeight="1">
      <c r="A14" s="64"/>
      <c r="B14" s="63" t="s">
        <v>123</v>
      </c>
      <c r="C14" s="63" t="s">
        <v>122</v>
      </c>
      <c r="D14" s="62"/>
      <c r="E14" s="96"/>
      <c r="F14" s="61"/>
      <c r="G14" s="61"/>
      <c r="H14" s="61">
        <v>4.019138</v>
      </c>
    </row>
    <row r="15" spans="1:8" s="55" customFormat="1" ht="27.75" customHeight="1">
      <c r="A15" s="84">
        <v>1</v>
      </c>
      <c r="B15" s="85" t="s">
        <v>121</v>
      </c>
      <c r="C15" s="85" t="s">
        <v>120</v>
      </c>
      <c r="D15" s="86" t="s">
        <v>7</v>
      </c>
      <c r="E15" s="97">
        <v>61.7</v>
      </c>
      <c r="F15" s="97"/>
      <c r="G15" s="97"/>
      <c r="H15" s="60">
        <v>4.019138</v>
      </c>
    </row>
    <row r="16" spans="1:8" s="55" customFormat="1" ht="28.5" customHeight="1">
      <c r="A16" s="64"/>
      <c r="B16" s="63" t="s">
        <v>119</v>
      </c>
      <c r="C16" s="63" t="s">
        <v>118</v>
      </c>
      <c r="D16" s="62"/>
      <c r="E16" s="96"/>
      <c r="F16" s="102"/>
      <c r="G16" s="102"/>
      <c r="H16" s="61">
        <v>0</v>
      </c>
    </row>
    <row r="17" spans="1:8" s="55" customFormat="1" ht="26.25" customHeight="1">
      <c r="A17" s="84">
        <v>2</v>
      </c>
      <c r="B17" s="85" t="s">
        <v>117</v>
      </c>
      <c r="C17" s="85" t="s">
        <v>116</v>
      </c>
      <c r="D17" s="86" t="s">
        <v>7</v>
      </c>
      <c r="E17" s="97">
        <v>61.7</v>
      </c>
      <c r="F17" s="97"/>
      <c r="G17" s="97"/>
      <c r="H17" s="60">
        <v>0</v>
      </c>
    </row>
    <row r="18" spans="1:8" s="55" customFormat="1" ht="26.25" customHeight="1">
      <c r="A18" s="84">
        <v>3</v>
      </c>
      <c r="B18" s="85" t="s">
        <v>115</v>
      </c>
      <c r="C18" s="85" t="s">
        <v>154</v>
      </c>
      <c r="D18" s="86" t="s">
        <v>7</v>
      </c>
      <c r="E18" s="97">
        <v>61.7</v>
      </c>
      <c r="F18" s="97"/>
      <c r="G18" s="97"/>
      <c r="H18" s="60">
        <v>0</v>
      </c>
    </row>
    <row r="19" spans="1:8" s="55" customFormat="1" ht="30" customHeight="1">
      <c r="A19" s="84">
        <v>4</v>
      </c>
      <c r="B19" s="85" t="s">
        <v>114</v>
      </c>
      <c r="C19" s="85" t="s">
        <v>153</v>
      </c>
      <c r="D19" s="86" t="s">
        <v>7</v>
      </c>
      <c r="E19" s="97">
        <v>71.1</v>
      </c>
      <c r="F19" s="97"/>
      <c r="G19" s="97"/>
      <c r="H19" s="60">
        <v>0</v>
      </c>
    </row>
    <row r="20" spans="1:8" s="55" customFormat="1" ht="30" customHeight="1">
      <c r="A20" s="84">
        <v>5</v>
      </c>
      <c r="B20" s="85"/>
      <c r="C20" s="113" t="s">
        <v>162</v>
      </c>
      <c r="D20" s="114" t="s">
        <v>161</v>
      </c>
      <c r="E20" s="97">
        <v>4</v>
      </c>
      <c r="F20" s="97"/>
      <c r="G20" s="97"/>
      <c r="H20" s="60"/>
    </row>
    <row r="21" spans="1:8" s="55" customFormat="1" ht="24" customHeight="1">
      <c r="A21" s="84">
        <v>6</v>
      </c>
      <c r="B21" s="85" t="s">
        <v>113</v>
      </c>
      <c r="C21" s="85" t="s">
        <v>112</v>
      </c>
      <c r="D21" s="86" t="s">
        <v>105</v>
      </c>
      <c r="E21" s="97">
        <v>2.061</v>
      </c>
      <c r="F21" s="97"/>
      <c r="G21" s="97"/>
      <c r="H21" s="60">
        <v>0</v>
      </c>
    </row>
    <row r="22" spans="1:8" s="55" customFormat="1" ht="26.25" customHeight="1">
      <c r="A22" s="84">
        <v>7</v>
      </c>
      <c r="B22" s="85" t="s">
        <v>111</v>
      </c>
      <c r="C22" s="85" t="s">
        <v>110</v>
      </c>
      <c r="D22" s="86" t="s">
        <v>105</v>
      </c>
      <c r="E22" s="97">
        <v>2.061</v>
      </c>
      <c r="F22" s="97"/>
      <c r="G22" s="97"/>
      <c r="H22" s="60">
        <v>0</v>
      </c>
    </row>
    <row r="23" spans="1:8" s="55" customFormat="1" ht="29.25" customHeight="1">
      <c r="A23" s="84">
        <v>8</v>
      </c>
      <c r="B23" s="85" t="s">
        <v>109</v>
      </c>
      <c r="C23" s="85" t="s">
        <v>108</v>
      </c>
      <c r="D23" s="86" t="s">
        <v>105</v>
      </c>
      <c r="E23" s="97">
        <v>6.08</v>
      </c>
      <c r="F23" s="97"/>
      <c r="G23" s="97"/>
      <c r="H23" s="60">
        <v>0</v>
      </c>
    </row>
    <row r="24" spans="1:8" s="55" customFormat="1" ht="29.25" customHeight="1">
      <c r="A24" s="84">
        <v>9</v>
      </c>
      <c r="B24" s="85" t="s">
        <v>107</v>
      </c>
      <c r="C24" s="85" t="s">
        <v>106</v>
      </c>
      <c r="D24" s="86" t="s">
        <v>105</v>
      </c>
      <c r="E24" s="97">
        <v>6.08</v>
      </c>
      <c r="F24" s="97"/>
      <c r="G24" s="97"/>
      <c r="H24" s="60">
        <v>0</v>
      </c>
    </row>
    <row r="25" spans="1:8" s="55" customFormat="1" ht="30.75" customHeight="1">
      <c r="A25" s="68"/>
      <c r="B25" s="67" t="s">
        <v>104</v>
      </c>
      <c r="C25" s="67" t="s">
        <v>103</v>
      </c>
      <c r="D25" s="66"/>
      <c r="E25" s="95"/>
      <c r="F25" s="103"/>
      <c r="G25" s="103"/>
      <c r="H25" s="65">
        <v>2.061262</v>
      </c>
    </row>
    <row r="26" spans="1:8" s="55" customFormat="1" ht="28.5" customHeight="1">
      <c r="A26" s="64"/>
      <c r="B26" s="63" t="s">
        <v>102</v>
      </c>
      <c r="C26" s="63" t="s">
        <v>101</v>
      </c>
      <c r="D26" s="62"/>
      <c r="E26" s="96"/>
      <c r="F26" s="102"/>
      <c r="G26" s="102"/>
      <c r="H26" s="61">
        <v>0</v>
      </c>
    </row>
    <row r="27" spans="1:8" s="88" customFormat="1" ht="23.25" customHeight="1">
      <c r="A27" s="84">
        <v>10</v>
      </c>
      <c r="B27" s="85" t="s">
        <v>100</v>
      </c>
      <c r="C27" s="85" t="s">
        <v>99</v>
      </c>
      <c r="D27" s="86" t="s">
        <v>44</v>
      </c>
      <c r="E27" s="97">
        <v>1</v>
      </c>
      <c r="F27" s="97"/>
      <c r="G27" s="97"/>
      <c r="H27" s="87">
        <v>0</v>
      </c>
    </row>
    <row r="28" spans="1:8" s="88" customFormat="1" ht="23.25" customHeight="1">
      <c r="A28" s="84">
        <v>11</v>
      </c>
      <c r="B28" s="85" t="s">
        <v>100</v>
      </c>
      <c r="C28" s="85" t="s">
        <v>148</v>
      </c>
      <c r="D28" s="86" t="s">
        <v>44</v>
      </c>
      <c r="E28" s="97">
        <v>4</v>
      </c>
      <c r="F28" s="97"/>
      <c r="G28" s="97"/>
      <c r="H28" s="93"/>
    </row>
    <row r="29" spans="1:8" s="55" customFormat="1" ht="28.5" customHeight="1">
      <c r="A29" s="64"/>
      <c r="B29" s="63" t="s">
        <v>98</v>
      </c>
      <c r="C29" s="63" t="s">
        <v>97</v>
      </c>
      <c r="D29" s="62"/>
      <c r="E29" s="96"/>
      <c r="F29" s="102"/>
      <c r="G29" s="102"/>
      <c r="H29" s="61">
        <v>0.00677</v>
      </c>
    </row>
    <row r="30" spans="1:8" s="88" customFormat="1" ht="28.5" customHeight="1">
      <c r="A30" s="84">
        <v>12</v>
      </c>
      <c r="B30" s="85" t="s">
        <v>96</v>
      </c>
      <c r="C30" s="85" t="s">
        <v>95</v>
      </c>
      <c r="D30" s="86" t="s">
        <v>44</v>
      </c>
      <c r="E30" s="97">
        <v>1</v>
      </c>
      <c r="F30" s="97"/>
      <c r="G30" s="97"/>
      <c r="H30" s="87">
        <v>6E-05</v>
      </c>
    </row>
    <row r="31" spans="1:8" s="88" customFormat="1" ht="28.5" customHeight="1">
      <c r="A31" s="84">
        <v>13</v>
      </c>
      <c r="B31" s="85" t="s">
        <v>96</v>
      </c>
      <c r="C31" s="85" t="s">
        <v>150</v>
      </c>
      <c r="D31" s="86" t="s">
        <v>44</v>
      </c>
      <c r="E31" s="97">
        <v>1</v>
      </c>
      <c r="F31" s="97"/>
      <c r="G31" s="97"/>
      <c r="H31" s="87"/>
    </row>
    <row r="32" spans="1:8" s="88" customFormat="1" ht="29.25" customHeight="1">
      <c r="A32" s="84">
        <v>14</v>
      </c>
      <c r="B32" s="85" t="s">
        <v>94</v>
      </c>
      <c r="C32" s="85" t="s">
        <v>93</v>
      </c>
      <c r="D32" s="86" t="s">
        <v>90</v>
      </c>
      <c r="E32" s="97">
        <v>5</v>
      </c>
      <c r="F32" s="97"/>
      <c r="G32" s="97"/>
      <c r="H32" s="87">
        <v>0</v>
      </c>
    </row>
    <row r="33" spans="1:8" s="88" customFormat="1" ht="22.5" customHeight="1">
      <c r="A33" s="84">
        <v>15</v>
      </c>
      <c r="B33" s="85" t="s">
        <v>92</v>
      </c>
      <c r="C33" s="85" t="s">
        <v>91</v>
      </c>
      <c r="D33" s="86" t="s">
        <v>44</v>
      </c>
      <c r="E33" s="97">
        <v>12</v>
      </c>
      <c r="F33" s="97"/>
      <c r="G33" s="97"/>
      <c r="H33" s="87">
        <v>0.00012</v>
      </c>
    </row>
    <row r="34" spans="1:8" s="55" customFormat="1" ht="28.5" customHeight="1">
      <c r="A34" s="64"/>
      <c r="B34" s="63" t="s">
        <v>89</v>
      </c>
      <c r="C34" s="63" t="s">
        <v>88</v>
      </c>
      <c r="D34" s="62"/>
      <c r="E34" s="96"/>
      <c r="F34" s="102"/>
      <c r="G34" s="102"/>
      <c r="H34" s="61">
        <v>0.00026</v>
      </c>
    </row>
    <row r="35" spans="1:8" s="88" customFormat="1" ht="27" customHeight="1">
      <c r="A35" s="84">
        <v>16</v>
      </c>
      <c r="B35" s="85" t="s">
        <v>87</v>
      </c>
      <c r="C35" s="85" t="s">
        <v>86</v>
      </c>
      <c r="D35" s="86" t="s">
        <v>44</v>
      </c>
      <c r="E35" s="97">
        <v>2</v>
      </c>
      <c r="F35" s="97"/>
      <c r="G35" s="97"/>
      <c r="H35" s="87">
        <v>0.00026</v>
      </c>
    </row>
    <row r="36" spans="1:8" s="55" customFormat="1" ht="28.5" customHeight="1">
      <c r="A36" s="64"/>
      <c r="B36" s="63" t="s">
        <v>85</v>
      </c>
      <c r="C36" s="63" t="s">
        <v>84</v>
      </c>
      <c r="D36" s="62"/>
      <c r="E36" s="96"/>
      <c r="F36" s="102"/>
      <c r="G36" s="102"/>
      <c r="H36" s="61">
        <v>0.268395</v>
      </c>
    </row>
    <row r="37" spans="1:8" s="88" customFormat="1" ht="35.25" customHeight="1">
      <c r="A37" s="84">
        <v>17</v>
      </c>
      <c r="B37" s="85" t="s">
        <v>83</v>
      </c>
      <c r="C37" s="85" t="s">
        <v>151</v>
      </c>
      <c r="D37" s="86" t="s">
        <v>7</v>
      </c>
      <c r="E37" s="97">
        <v>61.7</v>
      </c>
      <c r="F37" s="97"/>
      <c r="G37" s="97"/>
      <c r="H37" s="87">
        <v>0.237545</v>
      </c>
    </row>
    <row r="38" spans="1:8" s="88" customFormat="1" ht="34.5" customHeight="1">
      <c r="A38" s="89">
        <v>18</v>
      </c>
      <c r="B38" s="90" t="s">
        <v>82</v>
      </c>
      <c r="C38" s="90" t="s">
        <v>157</v>
      </c>
      <c r="D38" s="91" t="s">
        <v>7</v>
      </c>
      <c r="E38" s="98">
        <v>61.7</v>
      </c>
      <c r="F38" s="98"/>
      <c r="G38" s="98"/>
      <c r="H38" s="92">
        <v>0</v>
      </c>
    </row>
    <row r="39" spans="1:8" s="55" customFormat="1" ht="28.5" customHeight="1">
      <c r="A39" s="64"/>
      <c r="B39" s="63" t="s">
        <v>81</v>
      </c>
      <c r="C39" s="63" t="s">
        <v>80</v>
      </c>
      <c r="D39" s="62"/>
      <c r="E39" s="96"/>
      <c r="F39" s="102"/>
      <c r="G39" s="102"/>
      <c r="H39" s="61">
        <v>1.731285</v>
      </c>
    </row>
    <row r="40" spans="1:8" s="88" customFormat="1" ht="39" customHeight="1">
      <c r="A40" s="84">
        <v>19</v>
      </c>
      <c r="B40" s="85" t="s">
        <v>79</v>
      </c>
      <c r="C40" s="85" t="s">
        <v>152</v>
      </c>
      <c r="D40" s="86" t="s">
        <v>7</v>
      </c>
      <c r="E40" s="97">
        <v>71.1</v>
      </c>
      <c r="F40" s="97"/>
      <c r="G40" s="97"/>
      <c r="H40" s="87">
        <v>0.202635</v>
      </c>
    </row>
    <row r="41" spans="1:8" s="88" customFormat="1" ht="24" customHeight="1">
      <c r="A41" s="89">
        <v>20</v>
      </c>
      <c r="B41" s="90" t="s">
        <v>78</v>
      </c>
      <c r="C41" s="90" t="s">
        <v>156</v>
      </c>
      <c r="D41" s="91" t="s">
        <v>7</v>
      </c>
      <c r="E41" s="98">
        <v>71.1</v>
      </c>
      <c r="F41" s="98"/>
      <c r="G41" s="98"/>
      <c r="H41" s="92">
        <v>1.4931</v>
      </c>
    </row>
    <row r="42" spans="1:8" s="55" customFormat="1" ht="28.5" customHeight="1">
      <c r="A42" s="64"/>
      <c r="B42" s="63" t="s">
        <v>77</v>
      </c>
      <c r="C42" s="63" t="s">
        <v>76</v>
      </c>
      <c r="D42" s="62"/>
      <c r="E42" s="96"/>
      <c r="F42" s="102"/>
      <c r="G42" s="102"/>
      <c r="H42" s="61">
        <v>0.054552</v>
      </c>
    </row>
    <row r="43" spans="1:8" s="88" customFormat="1" ht="30" customHeight="1">
      <c r="A43" s="84">
        <v>21</v>
      </c>
      <c r="B43" s="85" t="s">
        <v>75</v>
      </c>
      <c r="C43" s="85" t="s">
        <v>74</v>
      </c>
      <c r="D43" s="86" t="s">
        <v>57</v>
      </c>
      <c r="E43" s="97">
        <v>1</v>
      </c>
      <c r="F43" s="97"/>
      <c r="G43" s="97"/>
      <c r="H43" s="87">
        <v>0.0105</v>
      </c>
    </row>
    <row r="44" spans="1:8" s="88" customFormat="1" ht="31.5" customHeight="1">
      <c r="A44" s="84">
        <v>22</v>
      </c>
      <c r="B44" s="85" t="s">
        <v>73</v>
      </c>
      <c r="C44" s="85" t="s">
        <v>72</v>
      </c>
      <c r="D44" s="86" t="s">
        <v>7</v>
      </c>
      <c r="E44" s="97">
        <v>71.1</v>
      </c>
      <c r="F44" s="97"/>
      <c r="G44" s="97"/>
      <c r="H44" s="87">
        <v>0.00711</v>
      </c>
    </row>
    <row r="45" spans="1:8" s="88" customFormat="1" ht="45" customHeight="1">
      <c r="A45" s="84">
        <v>23</v>
      </c>
      <c r="B45" s="85" t="s">
        <v>71</v>
      </c>
      <c r="C45" s="113" t="s">
        <v>160</v>
      </c>
      <c r="D45" s="86" t="s">
        <v>7</v>
      </c>
      <c r="E45" s="97">
        <v>28.6</v>
      </c>
      <c r="F45" s="97"/>
      <c r="G45" s="97"/>
      <c r="H45" s="87">
        <v>0.01872</v>
      </c>
    </row>
    <row r="46" spans="1:8" s="55" customFormat="1" ht="28.5" customHeight="1">
      <c r="A46" s="64"/>
      <c r="B46" s="63" t="s">
        <v>70</v>
      </c>
      <c r="C46" s="63" t="s">
        <v>69</v>
      </c>
      <c r="D46" s="62"/>
      <c r="E46" s="96"/>
      <c r="F46" s="102"/>
      <c r="G46" s="102"/>
      <c r="H46" s="61">
        <v>0</v>
      </c>
    </row>
    <row r="47" spans="1:8" s="88" customFormat="1" ht="30.75" customHeight="1">
      <c r="A47" s="84">
        <v>24</v>
      </c>
      <c r="B47" s="85" t="s">
        <v>68</v>
      </c>
      <c r="C47" s="85" t="s">
        <v>67</v>
      </c>
      <c r="D47" s="86" t="s">
        <v>44</v>
      </c>
      <c r="E47" s="97">
        <v>3</v>
      </c>
      <c r="F47" s="97"/>
      <c r="G47" s="97"/>
      <c r="H47" s="93"/>
    </row>
    <row r="48" spans="1:8" s="88" customFormat="1" ht="30.75" customHeight="1">
      <c r="A48" s="84">
        <v>25</v>
      </c>
      <c r="B48" s="85" t="s">
        <v>66</v>
      </c>
      <c r="C48" s="85" t="s">
        <v>155</v>
      </c>
      <c r="D48" s="86" t="s">
        <v>44</v>
      </c>
      <c r="E48" s="97">
        <v>4</v>
      </c>
      <c r="F48" s="97"/>
      <c r="G48" s="97"/>
      <c r="H48" s="93"/>
    </row>
    <row r="49" spans="1:8" s="55" customFormat="1" ht="24.75" customHeight="1">
      <c r="A49" s="68"/>
      <c r="B49" s="67" t="s">
        <v>65</v>
      </c>
      <c r="C49" s="67" t="s">
        <v>64</v>
      </c>
      <c r="D49" s="66"/>
      <c r="E49" s="95"/>
      <c r="F49" s="103"/>
      <c r="G49" s="103"/>
      <c r="H49" s="65">
        <v>0</v>
      </c>
    </row>
    <row r="50" spans="1:8" s="88" customFormat="1" ht="24.75" customHeight="1">
      <c r="A50" s="109"/>
      <c r="B50" s="110"/>
      <c r="C50" s="63" t="s">
        <v>158</v>
      </c>
      <c r="D50" s="111"/>
      <c r="E50" s="112"/>
      <c r="F50" s="112"/>
      <c r="G50" s="112"/>
      <c r="H50" s="93"/>
    </row>
    <row r="51" spans="1:8" s="88" customFormat="1" ht="24.75" customHeight="1">
      <c r="A51" s="84">
        <v>26</v>
      </c>
      <c r="B51" s="85"/>
      <c r="C51" s="113" t="s">
        <v>159</v>
      </c>
      <c r="D51" s="86" t="s">
        <v>57</v>
      </c>
      <c r="E51" s="97">
        <v>1</v>
      </c>
      <c r="F51" s="97"/>
      <c r="G51" s="97"/>
      <c r="H51" s="93"/>
    </row>
    <row r="52" spans="1:8" s="55" customFormat="1" ht="30.75" customHeight="1">
      <c r="A52" s="59"/>
      <c r="B52" s="58"/>
      <c r="C52" s="58" t="s">
        <v>63</v>
      </c>
      <c r="D52" s="57"/>
      <c r="E52" s="99"/>
      <c r="F52" s="104"/>
      <c r="G52" s="104"/>
      <c r="H52" s="56">
        <v>6.0804</v>
      </c>
    </row>
    <row r="53" spans="6:7" ht="6.75" customHeight="1" thickBot="1">
      <c r="F53" s="105"/>
      <c r="G53" s="105"/>
    </row>
    <row r="54" spans="3:8" ht="23.25" customHeight="1" thickBot="1">
      <c r="C54" s="54" t="s">
        <v>62</v>
      </c>
      <c r="D54" s="53"/>
      <c r="E54" s="101"/>
      <c r="F54" s="101"/>
      <c r="G54" s="106"/>
      <c r="H54" s="52" t="s">
        <v>61</v>
      </c>
    </row>
  </sheetData>
  <mergeCells count="2">
    <mergeCell ref="A1:H1"/>
    <mergeCell ref="A8:C8"/>
  </mergeCells>
  <printOptions/>
  <pageMargins left="0.3937007874015748" right="0.3937007874015748" top="0.5905511811023623" bottom="0.5905511811023623" header="0" footer="0"/>
  <pageSetup fitToHeight="100" fitToWidth="1" horizontalDpi="600" verticalDpi="600" orientation="portrait" paperSize="9" scale="9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Lackovič</dc:creator>
  <cp:keywords/>
  <dc:description/>
  <cp:lastModifiedBy>Marek Krištofík</cp:lastModifiedBy>
  <cp:lastPrinted>2016-06-06T12:52:25Z</cp:lastPrinted>
  <dcterms:created xsi:type="dcterms:W3CDTF">2016-05-30T10:49:31Z</dcterms:created>
  <dcterms:modified xsi:type="dcterms:W3CDTF">2016-06-13T12:59:35Z</dcterms:modified>
  <cp:category/>
  <cp:version/>
  <cp:contentType/>
  <cp:contentStatus/>
</cp:coreProperties>
</file>